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9.11.11\investimenti\Finanziamenti - Monitoraggi\ODV\"/>
    </mc:Choice>
  </mc:AlternateContent>
  <xr:revisionPtr revIDLastSave="0" documentId="13_ncr:1_{051E5E0C-C3F3-4AE9-B677-229074D47473}" xr6:coauthVersionLast="47" xr6:coauthVersionMax="47" xr10:uidLastSave="{00000000-0000-0000-0000-000000000000}"/>
  <bookViews>
    <workbookView xWindow="-108" yWindow="-108" windowWidth="23256" windowHeight="12576" xr2:uid="{E933B38D-9EB7-41F7-8000-178BABECBBBF}"/>
  </bookViews>
  <sheets>
    <sheet name="Recap contributi" sheetId="1" r:id="rId1"/>
    <sheet name="BDG 2023 CASH" sheetId="3" state="hidden" r:id="rId2"/>
  </sheets>
  <definedNames>
    <definedName name="_xlnm._FilterDatabase" localSheetId="1" hidden="1">'BDG 2023 CASH'!$B$3:$J$41</definedName>
    <definedName name="_xlnm._FilterDatabase" localSheetId="0" hidden="1">'Recap contributi'!$B$2:$I$54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3" l="1"/>
  <c r="F46" i="3" s="1"/>
  <c r="F44" i="3"/>
  <c r="G44" i="3" s="1"/>
  <c r="F43" i="3"/>
  <c r="G43" i="3" s="1"/>
  <c r="F40" i="3"/>
  <c r="H12" i="3"/>
  <c r="H6" i="3"/>
  <c r="H10" i="3"/>
  <c r="H24" i="3"/>
  <c r="H25" i="3"/>
  <c r="H22" i="3"/>
  <c r="H20" i="3"/>
  <c r="H5" i="3"/>
  <c r="H8" i="3"/>
  <c r="H11" i="3"/>
  <c r="G23" i="3"/>
  <c r="H23" i="3" s="1"/>
  <c r="H36" i="3"/>
  <c r="H35" i="3"/>
  <c r="H34" i="3"/>
  <c r="H33" i="3"/>
  <c r="H27" i="3"/>
  <c r="H41" i="3"/>
  <c r="G41" i="3"/>
  <c r="G40" i="3" s="1"/>
  <c r="H28" i="3"/>
  <c r="H38" i="3"/>
  <c r="H37" i="3"/>
  <c r="H21" i="3"/>
  <c r="H13" i="3"/>
  <c r="H19" i="3"/>
  <c r="H15" i="3"/>
  <c r="H16" i="3"/>
  <c r="H40" i="3" l="1"/>
  <c r="G45" i="3"/>
  <c r="G46" i="3" s="1"/>
</calcChain>
</file>

<file path=xl/sharedStrings.xml><?xml version="1.0" encoding="utf-8"?>
<sst xmlns="http://schemas.openxmlformats.org/spreadsheetml/2006/main" count="507" uniqueCount="198">
  <si>
    <t>Titolo intervento</t>
  </si>
  <si>
    <t>Canale finanziamento</t>
  </si>
  <si>
    <t>Importo contributo assegnato</t>
  </si>
  <si>
    <t>Rifacimento reti acquedotto e di fognatura in via Per Cantù e via Gandhi e rifacimento rete acquedotto in via Giorgio Savoia, via Daniele Marelli e via Alessandro Volta nel Comune di Cucciago  - LOTTO 2</t>
  </si>
  <si>
    <t>RIQUALIFICAZIONE URBANA E TECNOLOGICA VIA VARESE IN COMUNE DI TURATE (CO)</t>
  </si>
  <si>
    <t>Rifacimento del collettore intercomunale basso “Sud Seveso” in attraversamento alla S.P. 32 in Comune di Carimate</t>
  </si>
  <si>
    <t>-</t>
  </si>
  <si>
    <t>Progetto delle reti fognarie mancanti nei tratti all'interno del perimetro dell'agglomerato - intervento B</t>
  </si>
  <si>
    <t>Intervento prioritario di rifacimento collettore intecomunale n. 10 - Comune di Olgiate Comasco
LOTTO 1 - Via Milano - Via Rongio
LOTTO 2 - Via Milano - Via Verga</t>
  </si>
  <si>
    <t>Rifacimento quadri elettrici PORLEZZA</t>
  </si>
  <si>
    <t>Lavori di rifacimento condotte zona Nord in Comune di olgiate Comasco - Lotto A (Via delle Fornaci)</t>
  </si>
  <si>
    <t>Eliminazione situazioni di sversamento in roggia Mariunda</t>
  </si>
  <si>
    <t>Opere funzionali alla dismissione del terminale di fognatura n. 3 (ID PROVINCIA 5) (FG01321103) e estensione rete fognaria in loc. Santa Maria e Vesbio</t>
  </si>
  <si>
    <t>Interventi di potenziamento del sistema di collettamento consortile del Comune di Colverde (LOTTO 1)</t>
  </si>
  <si>
    <t>Adeguamento dei pretrattenti iniziali del depuratore di Bulgarograsso</t>
  </si>
  <si>
    <t>Realizzazione tratto fognario in località Piazzo comune di Plesio</t>
  </si>
  <si>
    <t>Nuovo gruppo elettrogeno gravedona menaggio Carlazzo</t>
  </si>
  <si>
    <t>Gruppo Elettrogeno ronago e limido</t>
  </si>
  <si>
    <t>Sostituzione MBR COLONNO</t>
  </si>
  <si>
    <t>Rifacimento quadri elettrici ed inverter presso l'impianto di depurazione di Menaggio</t>
  </si>
  <si>
    <t>Rifacimento rete acquedotto di via Brianza, rifacimento reti di acquedotto e fognatura di via Crotto Urago e rifacimento della rete di fognatura di via Como in Comune di Montorfano</t>
  </si>
  <si>
    <t>Rifacimento del collettore consortile "Alto Seveso" in comune di Montano Lucino</t>
  </si>
  <si>
    <t>Valbrona LOTTO C estensione reti fognarie a zone non servite dell'agglomerato e contestuale rifacimento delle reti acquedottistiche</t>
  </si>
  <si>
    <t>Rifacimento acquedotto e fognatura via Sant'Ambrogio,  via San Calogero, via Crocefisso, via Adamello e via Garibaldi in comune di Caslino d'Erba</t>
  </si>
  <si>
    <t>Rifacimento condotta fognaria in via del Golf - Comune di Carimate</t>
  </si>
  <si>
    <t>LAVORI DI INSTALLAZIONI FILTRI A CARBONE ATTIVO POZZO VICOLO SCALINI LIMIDO COMASCO</t>
  </si>
  <si>
    <t>Rifacimento della rete fognaria ed acquedottistica di via Vittorio Veneto, via Stoppani, via Parini, via Mirabella in Comune di Canzo</t>
  </si>
  <si>
    <t>Completamento rete fognaria in loc. Lanzo d'Intelvi - in frazione Scaria, in via Battisti/Goldoni, via Sighignola, viale Poletti, via Pizzarera</t>
  </si>
  <si>
    <t>Realizzazione fognature in Via S.Elia - Maestri Campionesi - Aquileia - Camnago Volta Superiore - Silva - Rezia (FG01307520 e FG01307526)</t>
  </si>
  <si>
    <t>Disattivazione terminali fognari in ambiente (FG01320501 e FG01320502) con realizzazione tratti fognatura acque chiare e nere - loc. San Fedele Intelvi - zona 1 (via Loria, S. Liberata e Gaggione - piazza XXV Aprile - via Pighini) - zona 2 (via Gaggione - via Loria) - zona 3 (Zona Passeggeri - C.R.I. - Via Monte Generoso - Cantinone) - zona 4 (via F.lli Ferrari)</t>
  </si>
  <si>
    <t>Rifacimento rete adduttrice Val Calda - Lara</t>
  </si>
  <si>
    <t>Rifacimento reti acquedotto di via Olgiate interna (da ex Enfapi a via Dalca), via Plinio (tratto tra via XX Settembre e via Campo Sportivo), via Olgiate, via Per Gironico</t>
  </si>
  <si>
    <t>Completamento della rete di drenaggio urbano lungo la via Diaz</t>
  </si>
  <si>
    <t xml:space="preserve">Allacciamento alla pubblica fognatura compendio area Avedo / Villa Balbianello </t>
  </si>
  <si>
    <t>Realizzazione collettori fognari in via Val Cavargna, via per Naggio, via Statale Regina in comune di Carlazzo (Co)</t>
  </si>
  <si>
    <t>Condotte fognarie nella frazione Piazza Grande</t>
  </si>
  <si>
    <t>Interventi di dismissione dei terminali di pubblica fognatura in ambiente in comune di Garzeno e collettamento dei reflui al depuratore di Gravedona (CO)</t>
  </si>
  <si>
    <t>Riduzione delle perdite nelle reti di distribuzione dell’acqua, mediante la digitalizzazione e il monitoraggio delle reti in 40 Comuni dell’ATO di Como</t>
  </si>
  <si>
    <t>INTERVENTO</t>
  </si>
  <si>
    <t>CANALE FIN.</t>
  </si>
  <si>
    <t>NOTE</t>
  </si>
  <si>
    <t>STATO ATTUALE</t>
  </si>
  <si>
    <t>IMPORTO PREVISIONE DI INCASSO 2022 (FY prev.)</t>
  </si>
  <si>
    <t>RICHIESTE PREVISTE 2023</t>
  </si>
  <si>
    <t>INCASSATO EFFETTIVO 2023</t>
  </si>
  <si>
    <t>BUSINESS</t>
  </si>
  <si>
    <t>adeguamento dei pretrattanti iniziali del depuratore di Bulgarograsso</t>
  </si>
  <si>
    <t>DGR 4040</t>
  </si>
  <si>
    <t>prevista III quota</t>
  </si>
  <si>
    <t>in attesa approvazione UdA ex 158bis</t>
  </si>
  <si>
    <t>importo residuo da ricevere 321.625,00 -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</si>
  <si>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DEP</t>
  </si>
  <si>
    <t>Patto per la Lombardia</t>
  </si>
  <si>
    <t>prevista erogazione III quota e saldo</t>
  </si>
  <si>
    <t>lavori conclusi</t>
  </si>
  <si>
    <t>FOG</t>
  </si>
  <si>
    <t>prevista erogazione saldo</t>
  </si>
  <si>
    <t>FONDI DERIVANTI DAGLI INCREMENTI TARIFFARI DEL PIANO STRALCIO</t>
  </si>
  <si>
    <t>concluso</t>
  </si>
  <si>
    <t>prevsito 2022</t>
  </si>
  <si>
    <t>OK</t>
  </si>
  <si>
    <t>Lavori conclusi</t>
  </si>
  <si>
    <t>previsto saldo</t>
  </si>
  <si>
    <t>Lavori in corso</t>
  </si>
  <si>
    <t>importo residuo da ricevere 114.803,28</t>
  </si>
  <si>
    <t>importo residuo da ricevere 112.500,00 -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</si>
  <si>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importo residuo da ricevere 265.125,00</t>
  </si>
  <si>
    <t>da richiedere saldo</t>
  </si>
  <si>
    <t>SALDO RESIDUO 221.232,62</t>
  </si>
  <si>
    <t>DGR 6073</t>
  </si>
  <si>
    <t>come effettivo prevista III quota</t>
  </si>
  <si>
    <t>da predispore gara</t>
  </si>
  <si>
    <t>importo residuo da ricevere 891.250,00 -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</si>
  <si>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importo residuo da ricevere 135.625,00 -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</si>
  <si>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importo residuo da ricevere 126.400,31</t>
  </si>
  <si>
    <t>prevista erogazione II quota e saldo</t>
  </si>
  <si>
    <t>prevsita II quota, III quota e saldo</t>
  </si>
  <si>
    <t>da predisporre gara</t>
  </si>
  <si>
    <t>importo residuo da ricevere 220.500,00</t>
  </si>
  <si>
    <t>prevista III quota e saldo</t>
  </si>
  <si>
    <t>importo residuo da ricevere 648.157,3</t>
  </si>
  <si>
    <t>Gara in corso</t>
  </si>
  <si>
    <t>importo residuo da ricevere 329.375,00 -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</si>
  <si>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prevista II quota</t>
  </si>
  <si>
    <t>ok</t>
  </si>
  <si>
    <t>DGR 5333</t>
  </si>
  <si>
    <t>prevsita III quota</t>
  </si>
  <si>
    <t>affidamento</t>
  </si>
  <si>
    <t>importo complessivo da ricevere 258.720,00 - competenza può essere raggiunta per fine anno, ma essendo necessarie contabili di pagamento per la richiesta del saldo, probabilmente non sarà possibile incassarlo entro la fine del 2023</t>
  </si>
  <si>
    <t>progettazione</t>
  </si>
  <si>
    <t>importo complessivo da ricevere 284.856,93</t>
  </si>
  <si>
    <t>FSC</t>
  </si>
  <si>
    <t>previste quote residue</t>
  </si>
  <si>
    <t>ACQ</t>
  </si>
  <si>
    <t>Adpq</t>
  </si>
  <si>
    <t>importo complessivo contributo 928.807,13 - prevista erogazione</t>
  </si>
  <si>
    <t>prevista II quota e saldo</t>
  </si>
  <si>
    <t>importo residuo da ricevere 134.858,605</t>
  </si>
  <si>
    <t>ADPQ</t>
  </si>
  <si>
    <t>importo residuo da ricevere 177.343,52</t>
  </si>
  <si>
    <t>importo residuo da ricevere 253.235,75 - inserito solamente III quota in quanto derivante da affidamento e verbale inizio lavori - competenza può essere raggiunta per fine anno, ma essendo necessarie contabili di pagamento per la richiesta del saldo, probabilmente non sarà possibile incassarlo entro la fine del 2023</t>
  </si>
  <si>
    <t>TOTALE DA PIANO</t>
  </si>
  <si>
    <t>prevista II quota e III quota</t>
  </si>
  <si>
    <t>importo residuo complessivo da ricevere 252.000,00 - inserite solo II e III quota</t>
  </si>
  <si>
    <t>BDG 2023 (v. ott22)</t>
  </si>
  <si>
    <t>CUP</t>
  </si>
  <si>
    <t>Progettazione in corso</t>
  </si>
  <si>
    <t>Nessuna quota erogata</t>
  </si>
  <si>
    <t>I18B21000420005</t>
  </si>
  <si>
    <t>E95E18000720002</t>
  </si>
  <si>
    <t>AdPQ - LR 26/2003 - DGR n. 942 del 03/12/2018</t>
  </si>
  <si>
    <t>Saldo erogato</t>
  </si>
  <si>
    <t>Data avvio progetto</t>
  </si>
  <si>
    <t>2018</t>
  </si>
  <si>
    <t>FONDI DERIVANTI DAGLI INCREMENTI TARIFFARI DEL PIANO STRALCIO - UFFICIO D'AMBITO</t>
  </si>
  <si>
    <t>AdPQ - L.R. n. 26/2003 - Legge.147/2013</t>
  </si>
  <si>
    <t>I88E20000050005</t>
  </si>
  <si>
    <t>Erogata I, II e III quota</t>
  </si>
  <si>
    <t>I28E20000030005</t>
  </si>
  <si>
    <t>2021</t>
  </si>
  <si>
    <t>REGIONE LOMBARDIA DGR 4040/2020</t>
  </si>
  <si>
    <t>I18E16000000005</t>
  </si>
  <si>
    <t>2020</t>
  </si>
  <si>
    <t>I78E20000050005</t>
  </si>
  <si>
    <t>I18E21000010005</t>
  </si>
  <si>
    <t>I18E21000000005</t>
  </si>
  <si>
    <t>I68E21000010005</t>
  </si>
  <si>
    <t>I58E20000090005</t>
  </si>
  <si>
    <t>2022</t>
  </si>
  <si>
    <t>I28E20000050005</t>
  </si>
  <si>
    <t>I95B20000130005</t>
  </si>
  <si>
    <t>REGIONE LOMBARDIA DGR n. XI/5333 - 2021</t>
  </si>
  <si>
    <t>I88B21000510005</t>
  </si>
  <si>
    <t>I28B21000290007</t>
  </si>
  <si>
    <t>Erogata I e II quota</t>
  </si>
  <si>
    <t>REGIONE LOMBARDIA DGR XI/6073 - 2022</t>
  </si>
  <si>
    <t>B85E18000210005</t>
  </si>
  <si>
    <t>PNRR</t>
  </si>
  <si>
    <t>OCDPC 906/2022</t>
  </si>
  <si>
    <t>I22E22000260006</t>
  </si>
  <si>
    <t>I31D22000170001</t>
  </si>
  <si>
    <t>I38B22000670001</t>
  </si>
  <si>
    <t>I52E22000260001</t>
  </si>
  <si>
    <t>I61D22000060006</t>
  </si>
  <si>
    <t>I62E22000220006</t>
  </si>
  <si>
    <t>I62E22000230001</t>
  </si>
  <si>
    <t>I72E22000250001</t>
  </si>
  <si>
    <t>I72E22000260001</t>
  </si>
  <si>
    <t>I72E22000270001</t>
  </si>
  <si>
    <t>I78B22000230006</t>
  </si>
  <si>
    <t>I88B22000090001</t>
  </si>
  <si>
    <t>REALIZZAZIONE DI INTERCONNESSIONI TRA RETI DI DISTRIBUZIONE -  POSA O POTENZIAMENTO CONDOTTE TRA RETI DI DISTRIBUZIONE, CON ATTIVITÀ IN CORSO E PIANIFICATA SINO A OTTOBRE. COMUNE INTERESSATO: TREMEZZINA</t>
  </si>
  <si>
    <t>INTERVENTI CON AUTOBOTTE - TRASPORTO DI ACQUA AI SERBATOI A SEGUITO DELLA DIMINUZIONE DELLA
DISPONIBILITÀ IDRICA DA POZZI O DA SORGENTI. COMUNE INTERESSATO: CORRIDO</t>
  </si>
  <si>
    <t>RECUPERO E POTENZIAMENTO SORGENTI CASERMA  - INTERVENTO EDILE ED IDRAULICO DI RECUPERO SORGENTI E ESTENSIONE TUBAZIONE PER ADDUZIONE AL COMUNE DI CORRIDO CON ACQUA DA
TROPPO PIENO DELLE SORGENTI</t>
  </si>
  <si>
    <t>POSA DI NUOVE CONDOTTE PER L'INTERCONNESSIONE DI INFRASTRUTTURE IDRICHE IN COMUNE DI BELLAGIO. COMUNE INTERESSATO: BELLAGIO</t>
  </si>
  <si>
    <t>TRASPORTO DI ACQUA CON CISTERNE DA 20 MC - TRASPORTO DI ACQUA CON CISTERNE PER LE FRAZIONI LEMNA E MOLINA, NEL NUMERO DI CIRCA 3 AL GIORNO. COMUNE INTERESSATO: FAGGETO LARIO</t>
  </si>
  <si>
    <t>REALIZZAZIONE DI UNA CONDOTTA DI ADDUZIONE CON PRELIEVO DAL LAGO CERESIO A CONSEGNA A LANZO D'INTELVI. COMUNE INTERESSATO: ALTA VALLE INTELVI</t>
  </si>
  <si>
    <t>REALIZZAZIONE RETI DI DISTRIBUZIONI DIPARTENTI DA ADDUTTRICE PLINIANA - TORNO - POSA DI UNA CONDOTTE DI COLLEGAMENTO TRA L'ADDUTTRICE PLINIANA - TORNO E IL SERBATOIO
SAN ROCCO DI FAGGETO LARIO. COMUNE INTERESSATO: FAGGETO LARIO</t>
  </si>
  <si>
    <t>POSA DI NUOVE CONDOTTE PER L'INTERCONNESSIONE DELLE RETI IDRICHE - POSA DI UNA CONDOTTA DEDICATA ALL'INTERCONNESSIONE DELLE RETI DI DISTRIBUZIONE DI PORLEZZA E CARLAZZO.
COMUNE INTERESSATO: CARLAZZO</t>
  </si>
  <si>
    <t>INTERVENTO DI POTENZIAMENTO DELLA CONDOTTA - INTERCONNESSIONE RETE IDRICA DALLA ZONA PRATI MERIGGI ALLA ZONA PRIORINO. COMUNE INTERESSATO: SORICO</t>
  </si>
  <si>
    <t>POTENZIAMENTO DELL'INFRASTRUTTURA IDRICA - FORNITURA 4 SERBATOI IN PE DA ESTERNO DA 15MC PER ACCUMULO ACQUA DA SORGENTE. COMUNE INTERESSATO: SORICO</t>
  </si>
  <si>
    <t>INTERVENTI DI POTENZIAMENTO DELLE CAPTAZIONI DA SORGENTI E POSA DI TRINCEE DRENANTI. COMUNE
INTERESSATO: TREMEZZINA</t>
  </si>
  <si>
    <t>POTENZIAMENTO DELLA PORTATA DEI POZZI MEDIANTE REVAMPING' - INTERVENTI DI MANUTENZIONE
STRAORDINARIA DEI POZZI MEDIANTE ESTRAZIONE DELLA POMPA, SPAZZOLATURA
PARETI E PULIZIA FILTRI. COMUNE INTERESSATO: ALTA VALLE INTELVI</t>
  </si>
  <si>
    <t>FONDI EU</t>
  </si>
  <si>
    <t>I28E20000040005</t>
  </si>
  <si>
    <t>Status Intervento al 31/12/2024</t>
  </si>
  <si>
    <t>I57H20002710005</t>
  </si>
  <si>
    <t>Status finanziamento al 31/12/2024</t>
  </si>
  <si>
    <t>Importo totale finanziamento ricevuto al 31/12/2024</t>
  </si>
  <si>
    <t>D94H15001410004</t>
  </si>
  <si>
    <t>I88B20001750007</t>
  </si>
  <si>
    <t>I48B21000410007</t>
  </si>
  <si>
    <t>I13D23000060004</t>
  </si>
  <si>
    <t>PROGETTO DI RICERCA PER REALIZZAZIONE DI SISTEMI DI RIMOZIONE DEI PFAS E MICROPLASTICHE DAI REFLUI INDUSTRIALI TESSILI</t>
  </si>
  <si>
    <t>In corso</t>
  </si>
  <si>
    <t>Erogata I quota</t>
  </si>
  <si>
    <t>I13H18000020007</t>
  </si>
  <si>
    <t>I53H18000030007</t>
  </si>
  <si>
    <t>I72E21000060005</t>
  </si>
  <si>
    <t>FSC (fondo sviluppo e coesione) - Fondi Ministeriali</t>
  </si>
  <si>
    <t>I19E18000010007</t>
  </si>
  <si>
    <t>I49E18000020007</t>
  </si>
  <si>
    <t>I11D22000050002</t>
  </si>
  <si>
    <t>REGIONE LOMARDIA - PATTO PER LA LOMBARDIA</t>
  </si>
  <si>
    <t>I79E18000040007</t>
  </si>
  <si>
    <t>I33H18000040007</t>
  </si>
  <si>
    <t>I73H18000000007</t>
  </si>
  <si>
    <t>I23H18000030007</t>
  </si>
  <si>
    <t>I93H18000020007</t>
  </si>
  <si>
    <t>I33H18000050007</t>
  </si>
  <si>
    <t>I33H18000030007</t>
  </si>
  <si>
    <t>I62F22000640002</t>
  </si>
  <si>
    <t>Impianto di codigestione anaerobica ad umido di fanghi e FORSU con produzione di biometano e compost presso il depuratore di Mariano Comense (CO)</t>
  </si>
  <si>
    <t>REDAZIONE DEL PROGRAMMA DI RIASSETTO DELLE FOGNATURE E DEGLI SFIORATORI DI CUI ALL’ART.
14 DEL REGOLAMENTO REGIONALE N. 6/19</t>
  </si>
  <si>
    <t>REGIONE LOMBARDIA DGR XII/3382 - 11/11/2024</t>
  </si>
  <si>
    <t>I51D23000200005</t>
  </si>
  <si>
    <t>In attesa di riassegnazione risorse su altri interventi del SII ricompresi nel PdI</t>
  </si>
  <si>
    <t>Como Acqua ha rinunciato all'esecuzione dell'intervento e contestualmente al finanziamento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</si>
</sst>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#,##0.00\ &quot;€&quot;;[Red]\-#,##0.00\ &quot;€&quot;"/>
    <numFmt numFmtId="164" formatCode="#,##0.00\ &quot;€&quot;"/>
    <numFmt numFmtId="165" formatCode="_-* #,##0.00\ [$€-410]_-;\-* #,##0.00\ [$€-410]_-;_-* &quot;-&quot;??\ [$€-410]_-;_-@_-"/>
    <numFmt numFmtId="166" formatCode="#,##0.00_ ;[Red]\-#,##0.00\ "/>
    <numFmt numFmtId="167" formatCode="#,##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14999847407452621"/>
      <name val="Century Gothic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  <font>
      <sz val="8"/>
      <color rgb="FF000000"/>
      <name val="Century Gothic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7" fontId="7" fillId="0" borderId="0" xfId="0" applyNumberFormat="1" applyFont="1" applyAlignment="1">
      <alignment vertical="center" wrapText="1"/>
    </xf>
    <xf numFmtId="167" fontId="8" fillId="0" borderId="2" xfId="0" applyNumberFormat="1" applyFont="1" applyBorder="1" applyAlignment="1">
      <alignment vertical="center" wrapText="1"/>
    </xf>
    <xf numFmtId="167" fontId="8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7" fillId="4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</cellXfs>
  <cellStyles count="2">
    <cellStyle name="Normale" xfId="0" builtinId="0"/>
    <cellStyle name="Normale 3 2 2 2" xfId="1" xr:uid="{62A093C4-4604-4638-8A53-BC92C8FA233C}"/>
  </cellStyles>
  <dxfs count="0"/>
  <tableStyles count="1" defaultTableStyle="TableStyleMedium2" defaultPivotStyle="PivotStyleLight16">
    <tableStyle name="Invisible" pivot="0" table="0" count="0" xr9:uid="{002B3543-99E0-4CFD-864C-49CF2FDDF0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C88E-D386-4A4B-A696-2E95E8033D35}">
  <sheetPr>
    <pageSetUpPr fitToPage="1"/>
  </sheetPr>
  <dimension ref="A1:I54"/>
  <sheetViews>
    <sheetView tabSelected="1" zoomScale="110" zoomScaleNormal="11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.33203125" defaultRowHeight="10.8" outlineLevelRow="1" outlineLevelCol="1" x14ac:dyDescent="0.3"/>
  <cols>
    <col min="1" max="1" width="24.77734375" style="21" customWidth="1"/>
    <col min="2" max="2" width="79.44140625" style="32" bestFit="1" customWidth="1"/>
    <col min="3" max="3" width="37.77734375" style="21" bestFit="1" customWidth="1"/>
    <col min="4" max="5" width="17" style="21" customWidth="1" outlineLevel="1"/>
    <col min="6" max="9" width="23.109375" style="21" customWidth="1" outlineLevel="1"/>
    <col min="10" max="16384" width="9.33203125" style="21"/>
  </cols>
  <sheetData>
    <row r="1" spans="1:9" s="29" customFormat="1" ht="34.799999999999997" customHeight="1" x14ac:dyDescent="0.3">
      <c r="B1" s="30"/>
    </row>
    <row r="2" spans="1:9" ht="87" customHeight="1" x14ac:dyDescent="0.3">
      <c r="A2" s="1" t="s">
        <v>105</v>
      </c>
      <c r="B2" s="1" t="s">
        <v>0</v>
      </c>
      <c r="C2" s="1" t="s">
        <v>1</v>
      </c>
      <c r="D2" s="1" t="s">
        <v>2</v>
      </c>
      <c r="E2" s="1" t="s">
        <v>112</v>
      </c>
      <c r="F2" s="1" t="s">
        <v>165</v>
      </c>
      <c r="G2" s="1" t="s">
        <v>167</v>
      </c>
      <c r="H2" s="1" t="s">
        <v>168</v>
      </c>
      <c r="I2" s="1" t="s">
        <v>40</v>
      </c>
    </row>
    <row r="3" spans="1:9" ht="32.4" x14ac:dyDescent="0.3">
      <c r="A3" s="35" t="s">
        <v>108</v>
      </c>
      <c r="B3" s="33" t="s">
        <v>3</v>
      </c>
      <c r="C3" s="23" t="s">
        <v>115</v>
      </c>
      <c r="D3" s="22">
        <v>928807.13</v>
      </c>
      <c r="E3" s="36">
        <v>2022</v>
      </c>
      <c r="F3" s="22" t="s">
        <v>106</v>
      </c>
      <c r="G3" s="22" t="s">
        <v>107</v>
      </c>
      <c r="H3" s="22" t="s">
        <v>6</v>
      </c>
      <c r="I3" s="22" t="s">
        <v>196</v>
      </c>
    </row>
    <row r="4" spans="1:9" ht="62.4" customHeight="1" x14ac:dyDescent="0.3">
      <c r="A4" s="38" t="s">
        <v>109</v>
      </c>
      <c r="B4" s="33" t="s">
        <v>4</v>
      </c>
      <c r="C4" s="23" t="s">
        <v>110</v>
      </c>
      <c r="D4" s="22">
        <v>440282.79</v>
      </c>
      <c r="E4" s="36">
        <v>2018</v>
      </c>
      <c r="F4" s="22" t="s">
        <v>61</v>
      </c>
      <c r="G4" s="22" t="s">
        <v>111</v>
      </c>
      <c r="H4" s="22">
        <v>263948.49</v>
      </c>
      <c r="I4" s="22"/>
    </row>
    <row r="5" spans="1:9" ht="21.6" x14ac:dyDescent="0.3">
      <c r="A5" s="28" t="s">
        <v>116</v>
      </c>
      <c r="B5" s="34" t="s">
        <v>5</v>
      </c>
      <c r="C5" s="24" t="s">
        <v>120</v>
      </c>
      <c r="D5" s="25">
        <v>425000</v>
      </c>
      <c r="E5" s="37">
        <v>2021</v>
      </c>
      <c r="F5" s="25" t="s">
        <v>63</v>
      </c>
      <c r="G5" s="25" t="s">
        <v>117</v>
      </c>
      <c r="H5" s="25">
        <v>95625</v>
      </c>
      <c r="I5" s="25"/>
    </row>
    <row r="6" spans="1:9" ht="63" customHeight="1" x14ac:dyDescent="0.3">
      <c r="A6" s="28" t="s">
        <v>118</v>
      </c>
      <c r="B6" s="34" t="s">
        <v>7</v>
      </c>
      <c r="C6" s="24" t="s">
        <v>120</v>
      </c>
      <c r="D6" s="25">
        <v>255000</v>
      </c>
      <c r="E6" s="37" t="s">
        <v>119</v>
      </c>
      <c r="F6" s="25" t="s">
        <v>61</v>
      </c>
      <c r="G6" s="25" t="s">
        <v>117</v>
      </c>
      <c r="H6" s="25">
        <v>57375</v>
      </c>
      <c r="I6" s="25"/>
    </row>
    <row r="7" spans="1:9" ht="109.2" customHeight="1" x14ac:dyDescent="0.3">
      <c r="A7" s="28" t="s">
        <v>121</v>
      </c>
      <c r="B7" s="33" t="s">
        <v>8</v>
      </c>
      <c r="C7" s="24" t="s">
        <v>120</v>
      </c>
      <c r="D7" s="25">
        <v>455328.27</v>
      </c>
      <c r="E7" s="37" t="s">
        <v>122</v>
      </c>
      <c r="F7" s="25" t="s">
        <v>61</v>
      </c>
      <c r="G7" s="25" t="s">
        <v>111</v>
      </c>
      <c r="H7" s="25">
        <v>406646.43000000005</v>
      </c>
      <c r="I7" s="25"/>
    </row>
    <row r="8" spans="1:9" ht="50.4" customHeight="1" x14ac:dyDescent="0.3">
      <c r="A8" s="28" t="s">
        <v>123</v>
      </c>
      <c r="B8" s="34" t="s">
        <v>9</v>
      </c>
      <c r="C8" s="24" t="s">
        <v>120</v>
      </c>
      <c r="D8" s="25">
        <v>50000</v>
      </c>
      <c r="E8" s="37" t="s">
        <v>119</v>
      </c>
      <c r="F8" s="25" t="s">
        <v>61</v>
      </c>
      <c r="G8" s="25" t="s">
        <v>111</v>
      </c>
      <c r="H8" s="25">
        <v>50000</v>
      </c>
      <c r="I8" s="25"/>
    </row>
    <row r="9" spans="1:9" ht="33" customHeight="1" x14ac:dyDescent="0.3">
      <c r="A9" s="28" t="s">
        <v>124</v>
      </c>
      <c r="B9" s="34" t="s">
        <v>10</v>
      </c>
      <c r="C9" s="24" t="s">
        <v>120</v>
      </c>
      <c r="D9" s="25">
        <v>1150000</v>
      </c>
      <c r="E9" s="37" t="s">
        <v>119</v>
      </c>
      <c r="F9" s="25" t="s">
        <v>63</v>
      </c>
      <c r="G9" s="25" t="s">
        <v>117</v>
      </c>
      <c r="H9" s="25">
        <v>265525.5</v>
      </c>
      <c r="I9" s="25"/>
    </row>
    <row r="10" spans="1:9" ht="47.4" customHeight="1" x14ac:dyDescent="0.3">
      <c r="A10" s="28" t="s">
        <v>125</v>
      </c>
      <c r="B10" s="34" t="s">
        <v>11</v>
      </c>
      <c r="C10" s="24" t="s">
        <v>120</v>
      </c>
      <c r="D10" s="25">
        <v>215000</v>
      </c>
      <c r="E10" s="37" t="s">
        <v>119</v>
      </c>
      <c r="F10" s="25" t="s">
        <v>61</v>
      </c>
      <c r="G10" s="25" t="s">
        <v>111</v>
      </c>
      <c r="H10" s="25">
        <v>215000</v>
      </c>
      <c r="I10" s="25"/>
    </row>
    <row r="11" spans="1:9" ht="22.2" customHeight="1" x14ac:dyDescent="0.3">
      <c r="A11" s="28" t="s">
        <v>126</v>
      </c>
      <c r="B11" s="33" t="s">
        <v>13</v>
      </c>
      <c r="C11" s="24" t="s">
        <v>120</v>
      </c>
      <c r="D11" s="25">
        <v>500000</v>
      </c>
      <c r="E11" s="37" t="s">
        <v>119</v>
      </c>
      <c r="F11" s="25" t="s">
        <v>61</v>
      </c>
      <c r="G11" s="25" t="s">
        <v>117</v>
      </c>
      <c r="H11" s="25">
        <v>118901</v>
      </c>
      <c r="I11" s="25"/>
    </row>
    <row r="12" spans="1:9" ht="31.8" customHeight="1" x14ac:dyDescent="0.3">
      <c r="A12" s="28" t="s">
        <v>127</v>
      </c>
      <c r="B12" s="33" t="s">
        <v>14</v>
      </c>
      <c r="C12" s="24" t="s">
        <v>120</v>
      </c>
      <c r="D12" s="25">
        <v>415000</v>
      </c>
      <c r="E12" s="37" t="s">
        <v>119</v>
      </c>
      <c r="F12" s="25" t="s">
        <v>63</v>
      </c>
      <c r="G12" s="25" t="s">
        <v>117</v>
      </c>
      <c r="H12" s="25">
        <v>95853.64</v>
      </c>
      <c r="I12" s="25"/>
    </row>
    <row r="13" spans="1:9" ht="25.8" customHeight="1" x14ac:dyDescent="0.3">
      <c r="A13" s="28" t="s">
        <v>129</v>
      </c>
      <c r="B13" s="33" t="s">
        <v>16</v>
      </c>
      <c r="C13" s="24" t="s">
        <v>120</v>
      </c>
      <c r="D13" s="25">
        <v>175000</v>
      </c>
      <c r="E13" s="37" t="s">
        <v>128</v>
      </c>
      <c r="F13" s="25" t="s">
        <v>63</v>
      </c>
      <c r="G13" s="25" t="s">
        <v>117</v>
      </c>
      <c r="H13" s="25">
        <v>52679.07</v>
      </c>
      <c r="I13" s="25"/>
    </row>
    <row r="14" spans="1:9" ht="31.8" customHeight="1" x14ac:dyDescent="0.3">
      <c r="A14" s="28" t="s">
        <v>129</v>
      </c>
      <c r="B14" s="33" t="s">
        <v>17</v>
      </c>
      <c r="C14" s="24" t="s">
        <v>120</v>
      </c>
      <c r="D14" s="25">
        <v>125000</v>
      </c>
      <c r="E14" s="37" t="s">
        <v>128</v>
      </c>
      <c r="F14" s="25" t="s">
        <v>63</v>
      </c>
      <c r="G14" s="25" t="s">
        <v>117</v>
      </c>
      <c r="H14" s="25">
        <v>37822.870000000003</v>
      </c>
      <c r="I14" s="25"/>
    </row>
    <row r="15" spans="1:9" ht="41.4" customHeight="1" x14ac:dyDescent="0.3">
      <c r="A15" s="28" t="s">
        <v>130</v>
      </c>
      <c r="B15" s="33" t="s">
        <v>18</v>
      </c>
      <c r="C15" s="24" t="s">
        <v>120</v>
      </c>
      <c r="D15" s="25">
        <v>326755.78999999998</v>
      </c>
      <c r="E15" s="37" t="s">
        <v>119</v>
      </c>
      <c r="F15" s="25" t="s">
        <v>61</v>
      </c>
      <c r="G15" s="25" t="s">
        <v>117</v>
      </c>
      <c r="H15" s="25">
        <v>108228.13</v>
      </c>
      <c r="I15" s="25"/>
    </row>
    <row r="16" spans="1:9" ht="34.799999999999997" customHeight="1" x14ac:dyDescent="0.3">
      <c r="A16" s="28" t="s">
        <v>132</v>
      </c>
      <c r="B16" s="33" t="s">
        <v>19</v>
      </c>
      <c r="C16" s="23" t="s">
        <v>131</v>
      </c>
      <c r="D16" s="22">
        <v>462000</v>
      </c>
      <c r="E16" s="23">
        <v>2022</v>
      </c>
      <c r="F16" s="22" t="s">
        <v>61</v>
      </c>
      <c r="G16" s="22" t="s">
        <v>111</v>
      </c>
      <c r="H16" s="22">
        <v>386250.33600000001</v>
      </c>
      <c r="I16" s="22"/>
    </row>
    <row r="17" spans="1:9" ht="45" customHeight="1" x14ac:dyDescent="0.3">
      <c r="A17" s="28" t="s">
        <v>133</v>
      </c>
      <c r="B17" s="33" t="s">
        <v>20</v>
      </c>
      <c r="C17" s="23" t="s">
        <v>131</v>
      </c>
      <c r="D17" s="22">
        <v>374811.75</v>
      </c>
      <c r="E17" s="23">
        <v>2022</v>
      </c>
      <c r="F17" s="22" t="s">
        <v>106</v>
      </c>
      <c r="G17" s="22" t="s">
        <v>134</v>
      </c>
      <c r="H17" s="22">
        <v>116487.99</v>
      </c>
      <c r="I17" s="22"/>
    </row>
    <row r="18" spans="1:9" x14ac:dyDescent="0.3">
      <c r="A18" s="28" t="s">
        <v>136</v>
      </c>
      <c r="B18" s="33" t="s">
        <v>21</v>
      </c>
      <c r="C18" s="24" t="s">
        <v>135</v>
      </c>
      <c r="D18" s="25">
        <v>1190000</v>
      </c>
      <c r="E18" s="24">
        <v>2018</v>
      </c>
      <c r="F18" s="25" t="s">
        <v>61</v>
      </c>
      <c r="G18" s="25" t="s">
        <v>111</v>
      </c>
      <c r="H18" s="25">
        <v>845355.86999999988</v>
      </c>
      <c r="I18" s="25"/>
    </row>
    <row r="19" spans="1:9" ht="21.6" outlineLevel="1" x14ac:dyDescent="0.3">
      <c r="A19" s="28" t="s">
        <v>164</v>
      </c>
      <c r="B19" s="33" t="s">
        <v>22</v>
      </c>
      <c r="C19" s="24" t="s">
        <v>135</v>
      </c>
      <c r="D19" s="25">
        <v>280000</v>
      </c>
      <c r="E19" s="24">
        <v>2021</v>
      </c>
      <c r="F19" s="25" t="s">
        <v>61</v>
      </c>
      <c r="G19" s="25" t="s">
        <v>117</v>
      </c>
      <c r="H19" s="25">
        <v>190304.8</v>
      </c>
      <c r="I19" s="25"/>
    </row>
    <row r="20" spans="1:9" ht="60.6" customHeight="1" x14ac:dyDescent="0.3">
      <c r="A20" s="28" t="s">
        <v>166</v>
      </c>
      <c r="B20" s="33" t="s">
        <v>23</v>
      </c>
      <c r="C20" s="24" t="s">
        <v>135</v>
      </c>
      <c r="D20" s="25">
        <v>413000</v>
      </c>
      <c r="E20" s="24">
        <v>2021</v>
      </c>
      <c r="F20" s="25" t="s">
        <v>61</v>
      </c>
      <c r="G20" s="25" t="s">
        <v>111</v>
      </c>
      <c r="H20" s="25">
        <v>292133.37</v>
      </c>
      <c r="I20" s="25"/>
    </row>
    <row r="21" spans="1:9" x14ac:dyDescent="0.3">
      <c r="A21" s="28" t="s">
        <v>170</v>
      </c>
      <c r="B21" s="33" t="s">
        <v>24</v>
      </c>
      <c r="C21" s="24" t="s">
        <v>135</v>
      </c>
      <c r="D21" s="25">
        <v>245000</v>
      </c>
      <c r="E21" s="24">
        <v>2022</v>
      </c>
      <c r="F21" s="25" t="s">
        <v>61</v>
      </c>
      <c r="G21" s="25" t="s">
        <v>111</v>
      </c>
      <c r="H21" s="25">
        <v>188571.56999999998</v>
      </c>
      <c r="I21" s="25"/>
    </row>
    <row r="22" spans="1:9" ht="35.4" customHeight="1" x14ac:dyDescent="0.3">
      <c r="A22" s="28" t="s">
        <v>169</v>
      </c>
      <c r="B22" s="33" t="s">
        <v>25</v>
      </c>
      <c r="C22" s="24" t="s">
        <v>135</v>
      </c>
      <c r="D22" s="25">
        <v>88214.11</v>
      </c>
      <c r="E22" s="24">
        <v>2020</v>
      </c>
      <c r="F22" s="25" t="s">
        <v>61</v>
      </c>
      <c r="G22" s="25" t="s">
        <v>111</v>
      </c>
      <c r="H22" s="25">
        <v>70824.639999999999</v>
      </c>
      <c r="I22" s="25"/>
    </row>
    <row r="23" spans="1:9" ht="52.8" customHeight="1" x14ac:dyDescent="0.3">
      <c r="A23" s="28" t="s">
        <v>171</v>
      </c>
      <c r="B23" s="33" t="s">
        <v>26</v>
      </c>
      <c r="C23" s="24" t="s">
        <v>135</v>
      </c>
      <c r="D23" s="25">
        <v>1098022.56</v>
      </c>
      <c r="E23" s="24">
        <v>2022</v>
      </c>
      <c r="F23" s="25" t="s">
        <v>63</v>
      </c>
      <c r="G23" s="25" t="s">
        <v>134</v>
      </c>
      <c r="H23" s="25">
        <v>298837.65999999997</v>
      </c>
      <c r="I23" s="25"/>
    </row>
    <row r="24" spans="1:9" ht="21.6" x14ac:dyDescent="0.3">
      <c r="A24" s="28" t="s">
        <v>176</v>
      </c>
      <c r="B24" s="33" t="s">
        <v>28</v>
      </c>
      <c r="C24" s="23" t="s">
        <v>114</v>
      </c>
      <c r="D24" s="25">
        <v>104720.74</v>
      </c>
      <c r="E24" s="36">
        <v>2018</v>
      </c>
      <c r="F24" s="25" t="s">
        <v>61</v>
      </c>
      <c r="G24" s="25" t="s">
        <v>175</v>
      </c>
      <c r="H24" s="25">
        <v>33686.870000000003</v>
      </c>
      <c r="I24" s="25"/>
    </row>
    <row r="25" spans="1:9" ht="43.2" x14ac:dyDescent="0.3">
      <c r="A25" s="28" t="s">
        <v>177</v>
      </c>
      <c r="B25" s="33" t="s">
        <v>29</v>
      </c>
      <c r="C25" s="23" t="s">
        <v>114</v>
      </c>
      <c r="D25" s="25">
        <v>497118.69</v>
      </c>
      <c r="E25" s="36">
        <v>2018</v>
      </c>
      <c r="F25" s="25" t="s">
        <v>61</v>
      </c>
      <c r="G25" s="25" t="s">
        <v>134</v>
      </c>
      <c r="H25" s="25">
        <v>297575.89</v>
      </c>
      <c r="I25" s="25"/>
    </row>
    <row r="26" spans="1:9" ht="52.2" customHeight="1" x14ac:dyDescent="0.3">
      <c r="A26" s="28" t="s">
        <v>109</v>
      </c>
      <c r="B26" s="34" t="s">
        <v>4</v>
      </c>
      <c r="C26" s="23" t="s">
        <v>114</v>
      </c>
      <c r="D26" s="25">
        <v>269717.21000000002</v>
      </c>
      <c r="E26" s="36" t="s">
        <v>113</v>
      </c>
      <c r="F26" s="25" t="s">
        <v>61</v>
      </c>
      <c r="G26" s="25" t="s">
        <v>111</v>
      </c>
      <c r="H26" s="25">
        <v>269697.20999999996</v>
      </c>
      <c r="I26" s="25"/>
    </row>
    <row r="27" spans="1:9" x14ac:dyDescent="0.3">
      <c r="A27" s="28" t="s">
        <v>181</v>
      </c>
      <c r="B27" s="39" t="s">
        <v>30</v>
      </c>
      <c r="C27" s="23" t="s">
        <v>179</v>
      </c>
      <c r="D27" s="22">
        <v>138000</v>
      </c>
      <c r="E27" s="23">
        <v>2020</v>
      </c>
      <c r="F27" s="22" t="s">
        <v>61</v>
      </c>
      <c r="G27" s="22" t="s">
        <v>175</v>
      </c>
      <c r="H27" s="22">
        <v>13200</v>
      </c>
      <c r="I27" s="22"/>
    </row>
    <row r="28" spans="1:9" ht="21.6" x14ac:dyDescent="0.3">
      <c r="A28" s="28" t="s">
        <v>180</v>
      </c>
      <c r="B28" s="39" t="s">
        <v>31</v>
      </c>
      <c r="C28" s="23" t="s">
        <v>179</v>
      </c>
      <c r="D28" s="22">
        <v>194000</v>
      </c>
      <c r="E28" s="23">
        <v>2020</v>
      </c>
      <c r="F28" s="22" t="s">
        <v>61</v>
      </c>
      <c r="G28" s="22" t="s">
        <v>175</v>
      </c>
      <c r="H28" s="22">
        <v>19400</v>
      </c>
      <c r="I28" s="22"/>
    </row>
    <row r="29" spans="1:9" x14ac:dyDescent="0.3">
      <c r="A29" s="28" t="s">
        <v>184</v>
      </c>
      <c r="B29" s="42" t="s">
        <v>32</v>
      </c>
      <c r="C29" s="24" t="s">
        <v>183</v>
      </c>
      <c r="D29" s="25">
        <v>108745.49</v>
      </c>
      <c r="E29" s="24">
        <v>2018</v>
      </c>
      <c r="F29" s="25" t="s">
        <v>61</v>
      </c>
      <c r="G29" s="25" t="s">
        <v>117</v>
      </c>
      <c r="H29" s="25">
        <v>89289.2</v>
      </c>
      <c r="I29" s="25"/>
    </row>
    <row r="30" spans="1:9" ht="21.6" x14ac:dyDescent="0.3">
      <c r="A30" s="28" t="s">
        <v>185</v>
      </c>
      <c r="B30" s="34" t="s">
        <v>27</v>
      </c>
      <c r="C30" s="24" t="s">
        <v>183</v>
      </c>
      <c r="D30" s="25">
        <v>335500.34999999998</v>
      </c>
      <c r="E30" s="24">
        <v>2018</v>
      </c>
      <c r="F30" s="25" t="s">
        <v>61</v>
      </c>
      <c r="G30" s="25" t="s">
        <v>117</v>
      </c>
      <c r="H30" s="25">
        <v>301950.31000000006</v>
      </c>
      <c r="I30" s="25"/>
    </row>
    <row r="31" spans="1:9" x14ac:dyDescent="0.3">
      <c r="A31" s="28" t="s">
        <v>186</v>
      </c>
      <c r="B31" s="34" t="s">
        <v>33</v>
      </c>
      <c r="C31" s="24" t="s">
        <v>183</v>
      </c>
      <c r="D31" s="25">
        <v>226796.88</v>
      </c>
      <c r="E31" s="24">
        <v>2018</v>
      </c>
      <c r="F31" s="25" t="s">
        <v>61</v>
      </c>
      <c r="G31" s="25" t="s">
        <v>117</v>
      </c>
      <c r="H31" s="25">
        <v>185046.64</v>
      </c>
      <c r="I31" s="25"/>
    </row>
    <row r="32" spans="1:9" ht="21.6" x14ac:dyDescent="0.3">
      <c r="A32" s="28" t="s">
        <v>187</v>
      </c>
      <c r="B32" s="34" t="s">
        <v>12</v>
      </c>
      <c r="C32" s="24" t="s">
        <v>183</v>
      </c>
      <c r="D32" s="22">
        <v>278702.21999999997</v>
      </c>
      <c r="E32" s="23">
        <v>2018</v>
      </c>
      <c r="F32" s="25" t="s">
        <v>61</v>
      </c>
      <c r="G32" s="25" t="s">
        <v>117</v>
      </c>
      <c r="H32" s="22">
        <v>160220.66999999998</v>
      </c>
      <c r="I32" s="22"/>
    </row>
    <row r="33" spans="1:9" ht="21.6" x14ac:dyDescent="0.3">
      <c r="A33" s="28" t="s">
        <v>188</v>
      </c>
      <c r="B33" s="34" t="s">
        <v>34</v>
      </c>
      <c r="C33" s="24" t="s">
        <v>183</v>
      </c>
      <c r="D33" s="25">
        <v>223793.11</v>
      </c>
      <c r="E33" s="24">
        <v>2018</v>
      </c>
      <c r="F33" s="25" t="s">
        <v>61</v>
      </c>
      <c r="G33" s="25" t="s">
        <v>117</v>
      </c>
      <c r="H33" s="25">
        <v>201413.8</v>
      </c>
      <c r="I33" s="25"/>
    </row>
    <row r="34" spans="1:9" x14ac:dyDescent="0.3">
      <c r="A34" s="28" t="s">
        <v>189</v>
      </c>
      <c r="B34" s="34" t="s">
        <v>15</v>
      </c>
      <c r="C34" s="24" t="s">
        <v>183</v>
      </c>
      <c r="D34" s="22">
        <v>76726.48</v>
      </c>
      <c r="E34" s="24">
        <v>2018</v>
      </c>
      <c r="F34" s="25" t="s">
        <v>61</v>
      </c>
      <c r="G34" s="25" t="s">
        <v>117</v>
      </c>
      <c r="H34" s="22">
        <v>50163.97</v>
      </c>
      <c r="I34" s="22"/>
    </row>
    <row r="35" spans="1:9" ht="21.6" x14ac:dyDescent="0.3">
      <c r="A35" s="28" t="s">
        <v>176</v>
      </c>
      <c r="B35" s="34" t="s">
        <v>28</v>
      </c>
      <c r="C35" s="24" t="s">
        <v>183</v>
      </c>
      <c r="D35" s="25">
        <v>149824.71</v>
      </c>
      <c r="E35" s="24">
        <v>2018</v>
      </c>
      <c r="F35" s="25" t="s">
        <v>61</v>
      </c>
      <c r="G35" s="25" t="s">
        <v>117</v>
      </c>
      <c r="H35" s="25">
        <v>124947.79000000001</v>
      </c>
      <c r="I35" s="25"/>
    </row>
    <row r="36" spans="1:9" ht="43.2" x14ac:dyDescent="0.3">
      <c r="A36" s="28" t="s">
        <v>177</v>
      </c>
      <c r="B36" s="34" t="s">
        <v>29</v>
      </c>
      <c r="C36" s="24" t="s">
        <v>183</v>
      </c>
      <c r="D36" s="25">
        <v>711231.31</v>
      </c>
      <c r="E36" s="24">
        <v>2018</v>
      </c>
      <c r="F36" s="25" t="s">
        <v>61</v>
      </c>
      <c r="G36" s="25" t="s">
        <v>117</v>
      </c>
      <c r="H36" s="25">
        <v>538763.45000000007</v>
      </c>
      <c r="I36" s="25"/>
    </row>
    <row r="37" spans="1:9" x14ac:dyDescent="0.3">
      <c r="A37" s="28" t="s">
        <v>190</v>
      </c>
      <c r="B37" s="34" t="s">
        <v>35</v>
      </c>
      <c r="C37" s="24" t="s">
        <v>183</v>
      </c>
      <c r="D37" s="25">
        <v>614187.69999999995</v>
      </c>
      <c r="E37" s="24">
        <v>2018</v>
      </c>
      <c r="F37" s="25" t="s">
        <v>61</v>
      </c>
      <c r="G37" s="25" t="s">
        <v>117</v>
      </c>
      <c r="H37" s="25">
        <v>412213.07999999996</v>
      </c>
      <c r="I37" s="25"/>
    </row>
    <row r="38" spans="1:9" ht="58.2" customHeight="1" x14ac:dyDescent="0.3">
      <c r="A38" s="28" t="s">
        <v>178</v>
      </c>
      <c r="B38" s="27" t="s">
        <v>36</v>
      </c>
      <c r="C38" s="23" t="s">
        <v>114</v>
      </c>
      <c r="D38" s="25">
        <v>1817522.48</v>
      </c>
      <c r="E38" s="23">
        <v>2022</v>
      </c>
      <c r="F38" s="25" t="s">
        <v>63</v>
      </c>
      <c r="G38" s="25" t="s">
        <v>175</v>
      </c>
      <c r="H38" s="25">
        <v>801469.38</v>
      </c>
      <c r="I38" s="25"/>
    </row>
    <row r="39" spans="1:9" ht="21.6" x14ac:dyDescent="0.3">
      <c r="A39" s="28" t="s">
        <v>172</v>
      </c>
      <c r="B39" s="27" t="s">
        <v>173</v>
      </c>
      <c r="C39" s="31" t="s">
        <v>163</v>
      </c>
      <c r="D39" s="25">
        <v>416144</v>
      </c>
      <c r="E39" s="24">
        <v>2023</v>
      </c>
      <c r="F39" s="25" t="s">
        <v>174</v>
      </c>
      <c r="G39" s="25" t="s">
        <v>175</v>
      </c>
      <c r="H39" s="25">
        <v>124843.32</v>
      </c>
      <c r="I39" s="25"/>
    </row>
    <row r="40" spans="1:9" ht="43.2" x14ac:dyDescent="0.3">
      <c r="A40" s="28" t="s">
        <v>191</v>
      </c>
      <c r="B40" s="27" t="s">
        <v>192</v>
      </c>
      <c r="C40" s="31" t="s">
        <v>137</v>
      </c>
      <c r="D40" s="25">
        <v>10000000</v>
      </c>
      <c r="E40" s="24">
        <v>2022</v>
      </c>
      <c r="F40" s="25" t="s">
        <v>106</v>
      </c>
      <c r="G40" s="25" t="s">
        <v>107</v>
      </c>
      <c r="H40" s="25" t="s">
        <v>6</v>
      </c>
      <c r="I40" s="25" t="s">
        <v>197</v>
      </c>
    </row>
    <row r="41" spans="1:9" ht="21.6" x14ac:dyDescent="0.3">
      <c r="A41" s="28" t="s">
        <v>182</v>
      </c>
      <c r="B41" s="27" t="s">
        <v>37</v>
      </c>
      <c r="C41" s="28" t="s">
        <v>137</v>
      </c>
      <c r="D41" s="25">
        <v>13653305.98</v>
      </c>
      <c r="E41" s="24">
        <v>2022</v>
      </c>
      <c r="F41" s="25" t="s">
        <v>63</v>
      </c>
      <c r="G41" s="25" t="s">
        <v>107</v>
      </c>
      <c r="H41" s="25" t="s">
        <v>6</v>
      </c>
      <c r="I41" s="25"/>
    </row>
    <row r="42" spans="1:9" ht="21.6" x14ac:dyDescent="0.3">
      <c r="A42" s="28" t="s">
        <v>139</v>
      </c>
      <c r="B42" s="27" t="s">
        <v>151</v>
      </c>
      <c r="C42" s="28" t="s">
        <v>138</v>
      </c>
      <c r="D42" s="44">
        <v>2300013</v>
      </c>
      <c r="E42" s="40">
        <v>2022</v>
      </c>
      <c r="F42" s="40" t="s">
        <v>61</v>
      </c>
      <c r="G42" s="40" t="s">
        <v>111</v>
      </c>
      <c r="H42" s="41">
        <v>345044.25</v>
      </c>
      <c r="I42" s="26"/>
    </row>
    <row r="43" spans="1:9" ht="34.799999999999997" customHeight="1" x14ac:dyDescent="0.3">
      <c r="A43" s="28" t="s">
        <v>140</v>
      </c>
      <c r="B43" s="27" t="s">
        <v>152</v>
      </c>
      <c r="C43" s="28" t="s">
        <v>138</v>
      </c>
      <c r="D43" s="44"/>
      <c r="E43" s="28">
        <v>2022</v>
      </c>
      <c r="F43" s="28" t="s">
        <v>61</v>
      </c>
      <c r="G43" s="28" t="s">
        <v>111</v>
      </c>
      <c r="H43" s="25">
        <v>13000</v>
      </c>
      <c r="I43" s="26"/>
    </row>
    <row r="44" spans="1:9" ht="39" customHeight="1" x14ac:dyDescent="0.3">
      <c r="A44" s="28" t="s">
        <v>141</v>
      </c>
      <c r="B44" s="27" t="s">
        <v>153</v>
      </c>
      <c r="C44" s="28" t="s">
        <v>138</v>
      </c>
      <c r="D44" s="44"/>
      <c r="E44" s="28">
        <v>2022</v>
      </c>
      <c r="F44" s="28" t="s">
        <v>61</v>
      </c>
      <c r="G44" s="28" t="s">
        <v>111</v>
      </c>
      <c r="H44" s="25">
        <v>210960</v>
      </c>
      <c r="I44" s="43"/>
    </row>
    <row r="45" spans="1:9" ht="26.4" customHeight="1" x14ac:dyDescent="0.3">
      <c r="A45" s="28" t="s">
        <v>142</v>
      </c>
      <c r="B45" s="27" t="s">
        <v>154</v>
      </c>
      <c r="C45" s="28" t="s">
        <v>138</v>
      </c>
      <c r="D45" s="44"/>
      <c r="E45" s="28">
        <v>2022</v>
      </c>
      <c r="F45" s="28" t="s">
        <v>61</v>
      </c>
      <c r="G45" s="28" t="s">
        <v>111</v>
      </c>
      <c r="H45" s="25">
        <v>22800</v>
      </c>
      <c r="I45" s="26"/>
    </row>
    <row r="46" spans="1:9" ht="34.200000000000003" customHeight="1" x14ac:dyDescent="0.3">
      <c r="A46" s="28" t="s">
        <v>143</v>
      </c>
      <c r="B46" s="27" t="s">
        <v>155</v>
      </c>
      <c r="C46" s="28" t="s">
        <v>138</v>
      </c>
      <c r="D46" s="44"/>
      <c r="E46" s="28">
        <v>2022</v>
      </c>
      <c r="F46" s="28" t="s">
        <v>61</v>
      </c>
      <c r="G46" s="28" t="s">
        <v>111</v>
      </c>
      <c r="H46" s="25">
        <v>15000</v>
      </c>
      <c r="I46" s="26"/>
    </row>
    <row r="47" spans="1:9" ht="21.6" x14ac:dyDescent="0.3">
      <c r="A47" s="28" t="s">
        <v>144</v>
      </c>
      <c r="B47" s="27" t="s">
        <v>156</v>
      </c>
      <c r="C47" s="28" t="s">
        <v>138</v>
      </c>
      <c r="D47" s="44"/>
      <c r="E47" s="28">
        <v>2022</v>
      </c>
      <c r="F47" s="28" t="s">
        <v>61</v>
      </c>
      <c r="G47" s="28" t="s">
        <v>111</v>
      </c>
      <c r="H47" s="25">
        <v>928000</v>
      </c>
      <c r="I47" s="26"/>
    </row>
    <row r="48" spans="1:9" ht="32.4" x14ac:dyDescent="0.3">
      <c r="A48" s="28" t="s">
        <v>145</v>
      </c>
      <c r="B48" s="27" t="s">
        <v>157</v>
      </c>
      <c r="C48" s="28" t="s">
        <v>138</v>
      </c>
      <c r="D48" s="44"/>
      <c r="E48" s="28">
        <v>2022</v>
      </c>
      <c r="F48" s="28" t="s">
        <v>61</v>
      </c>
      <c r="G48" s="28" t="s">
        <v>111</v>
      </c>
      <c r="H48" s="25">
        <v>20741.72</v>
      </c>
      <c r="I48" s="26"/>
    </row>
    <row r="49" spans="1:9" ht="32.4" x14ac:dyDescent="0.3">
      <c r="A49" s="28" t="s">
        <v>146</v>
      </c>
      <c r="B49" s="27" t="s">
        <v>158</v>
      </c>
      <c r="C49" s="28" t="s">
        <v>138</v>
      </c>
      <c r="D49" s="44"/>
      <c r="E49" s="28">
        <v>2022</v>
      </c>
      <c r="F49" s="28" t="s">
        <v>61</v>
      </c>
      <c r="G49" s="28" t="s">
        <v>111</v>
      </c>
      <c r="H49" s="25">
        <v>6902.52</v>
      </c>
      <c r="I49" s="26"/>
    </row>
    <row r="50" spans="1:9" ht="21.6" x14ac:dyDescent="0.3">
      <c r="A50" s="28" t="s">
        <v>147</v>
      </c>
      <c r="B50" s="27" t="s">
        <v>159</v>
      </c>
      <c r="C50" s="28" t="s">
        <v>138</v>
      </c>
      <c r="D50" s="44"/>
      <c r="E50" s="28">
        <v>2022</v>
      </c>
      <c r="F50" s="28" t="s">
        <v>61</v>
      </c>
      <c r="G50" s="28" t="s">
        <v>111</v>
      </c>
      <c r="H50" s="25">
        <v>33765.79</v>
      </c>
      <c r="I50" s="26"/>
    </row>
    <row r="51" spans="1:9" ht="21.6" x14ac:dyDescent="0.3">
      <c r="A51" s="28" t="s">
        <v>148</v>
      </c>
      <c r="B51" s="27" t="s">
        <v>160</v>
      </c>
      <c r="C51" s="28" t="s">
        <v>138</v>
      </c>
      <c r="D51" s="44"/>
      <c r="E51" s="28">
        <v>2022</v>
      </c>
      <c r="F51" s="28" t="s">
        <v>61</v>
      </c>
      <c r="G51" s="28" t="s">
        <v>111</v>
      </c>
      <c r="H51" s="25">
        <v>13200</v>
      </c>
      <c r="I51" s="26"/>
    </row>
    <row r="52" spans="1:9" ht="32.4" customHeight="1" x14ac:dyDescent="0.3">
      <c r="A52" s="28" t="s">
        <v>149</v>
      </c>
      <c r="B52" s="27" t="s">
        <v>161</v>
      </c>
      <c r="C52" s="28" t="s">
        <v>138</v>
      </c>
      <c r="D52" s="44"/>
      <c r="E52" s="28">
        <v>2022</v>
      </c>
      <c r="F52" s="28" t="s">
        <v>61</v>
      </c>
      <c r="G52" s="28" t="s">
        <v>111</v>
      </c>
      <c r="H52" s="25">
        <v>73078.960000000006</v>
      </c>
      <c r="I52" s="26"/>
    </row>
    <row r="53" spans="1:9" ht="32.4" x14ac:dyDescent="0.3">
      <c r="A53" s="28" t="s">
        <v>150</v>
      </c>
      <c r="B53" s="27" t="s">
        <v>162</v>
      </c>
      <c r="C53" s="28" t="s">
        <v>138</v>
      </c>
      <c r="D53" s="44"/>
      <c r="E53" s="28">
        <v>2022</v>
      </c>
      <c r="F53" s="28" t="s">
        <v>61</v>
      </c>
      <c r="G53" s="28" t="s">
        <v>111</v>
      </c>
      <c r="H53" s="25">
        <v>59212.24</v>
      </c>
      <c r="I53" s="26"/>
    </row>
    <row r="54" spans="1:9" ht="21.6" x14ac:dyDescent="0.3">
      <c r="A54" s="28" t="s">
        <v>195</v>
      </c>
      <c r="B54" s="27" t="s">
        <v>193</v>
      </c>
      <c r="C54" s="26" t="s">
        <v>194</v>
      </c>
      <c r="D54" s="25">
        <v>70000</v>
      </c>
      <c r="E54" s="28">
        <v>2024</v>
      </c>
      <c r="F54" s="28" t="s">
        <v>106</v>
      </c>
      <c r="G54" s="25" t="s">
        <v>107</v>
      </c>
      <c r="H54" s="28" t="s">
        <v>6</v>
      </c>
      <c r="I54" s="26"/>
    </row>
  </sheetData>
  <autoFilter ref="B2:I54" xr:uid="{FD67C88E-D386-4A4B-A696-2E95E8033D35}"/>
  <sortState xmlns:xlrd2="http://schemas.microsoft.com/office/spreadsheetml/2017/richdata2" ref="B3:I39">
    <sortCondition ref="C1:C39"/>
  </sortState>
  <mergeCells count="1">
    <mergeCell ref="D42:D53"/>
  </mergeCells>
  <phoneticPr fontId="10" type="noConversion"/>
  <pageMargins left="0.7" right="0.7" top="0.75" bottom="0.75" header="0.3" footer="0.3"/>
  <pageSetup paperSize="9" orientation="portrait" r:id="rId1"/>
  <ignoredErrors>
    <ignoredError sqref="E6:E15 E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5281-4BD9-4A8E-8D11-1FC84E788BF6}">
  <sheetPr>
    <tabColor theme="9" tint="0.39997558519241921"/>
  </sheetPr>
  <dimension ref="A1:J64"/>
  <sheetViews>
    <sheetView topLeftCell="B1" zoomScaleNormal="100" workbookViewId="0">
      <pane ySplit="3" topLeftCell="A33" activePane="bottomLeft" state="frozen"/>
      <selection activeCell="F15" sqref="F15:F16"/>
      <selection pane="bottomLeft" activeCell="H40" sqref="H40"/>
    </sheetView>
  </sheetViews>
  <sheetFormatPr defaultColWidth="24.109375" defaultRowHeight="13.8" x14ac:dyDescent="0.3"/>
  <cols>
    <col min="1" max="1" width="1.6640625" style="6" customWidth="1"/>
    <col min="2" max="2" width="64.88671875" style="6" customWidth="1"/>
    <col min="3" max="3" width="33.109375" style="6" customWidth="1"/>
    <col min="4" max="4" width="22.5546875" style="6" customWidth="1"/>
    <col min="5" max="5" width="18" style="6" customWidth="1"/>
    <col min="6" max="6" width="17.88671875" style="17" customWidth="1"/>
    <col min="7" max="8" width="17.6640625" style="17" customWidth="1"/>
    <col min="9" max="9" width="38.33203125" style="17" customWidth="1"/>
    <col min="10" max="10" width="18" style="6" customWidth="1"/>
    <col min="11" max="16384" width="24.109375" style="6"/>
  </cols>
  <sheetData>
    <row r="1" spans="1:10" s="2" customFormat="1" x14ac:dyDescent="0.3">
      <c r="G1" s="2">
        <v>1648182.8699999999</v>
      </c>
    </row>
    <row r="3" spans="1:10" ht="55.2" x14ac:dyDescent="0.3">
      <c r="A3" s="3"/>
      <c r="B3" s="4" t="s">
        <v>38</v>
      </c>
      <c r="C3" s="4" t="s">
        <v>39</v>
      </c>
      <c r="D3" s="4" t="s">
        <v>40</v>
      </c>
      <c r="E3" s="4" t="s">
        <v>41</v>
      </c>
      <c r="F3" s="5" t="s">
        <v>42</v>
      </c>
      <c r="G3" s="5" t="s">
        <v>43</v>
      </c>
      <c r="H3" s="5" t="s">
        <v>44</v>
      </c>
      <c r="I3" s="5" t="s">
        <v>40</v>
      </c>
      <c r="J3" s="4" t="s">
        <v>45</v>
      </c>
    </row>
    <row r="4" spans="1:10" ht="110.4" x14ac:dyDescent="0.3">
      <c r="B4" s="7" t="s">
        <v>46</v>
      </c>
      <c r="C4" s="7" t="s">
        <v>47</v>
      </c>
      <c r="D4" s="7" t="s">
        <v>48</v>
      </c>
      <c r="E4" s="7" t="s">
        <v>49</v>
      </c>
      <c r="F4" s="10">
        <v>321625</v>
      </c>
      <c r="G4" s="9">
        <v>62250</v>
      </c>
      <c r="H4" s="9">
        <v>62250</v>
      </c>
      <c r="I4" s="9" t="s">
        <v>50</v>
      </c>
      <c r="J4" s="7" t="s">
        <v>51</v>
      </c>
    </row>
    <row r="5" spans="1:10" ht="27.6" x14ac:dyDescent="0.3">
      <c r="B5" s="12" t="s">
        <v>33</v>
      </c>
      <c r="C5" s="7" t="s">
        <v>52</v>
      </c>
      <c r="D5" s="7" t="s">
        <v>53</v>
      </c>
      <c r="E5" s="7" t="s">
        <v>54</v>
      </c>
      <c r="F5" s="11"/>
      <c r="G5" s="9">
        <v>111028.0662</v>
      </c>
      <c r="H5" s="9">
        <f>G5*0.4</f>
        <v>44411.226480000005</v>
      </c>
      <c r="I5" s="9"/>
      <c r="J5" s="7" t="s">
        <v>55</v>
      </c>
    </row>
    <row r="6" spans="1:10" x14ac:dyDescent="0.3">
      <c r="B6" s="12" t="s">
        <v>32</v>
      </c>
      <c r="C6" s="7" t="s">
        <v>52</v>
      </c>
      <c r="D6" s="7" t="s">
        <v>56</v>
      </c>
      <c r="E6" s="7" t="s">
        <v>54</v>
      </c>
      <c r="F6" s="11"/>
      <c r="G6" s="9">
        <v>5357.2325400000045</v>
      </c>
      <c r="H6" s="9">
        <f>G6*0.4</f>
        <v>2142.8930160000018</v>
      </c>
      <c r="I6" s="9"/>
      <c r="J6" s="7" t="s">
        <v>55</v>
      </c>
    </row>
    <row r="7" spans="1:10" ht="27.6" x14ac:dyDescent="0.3">
      <c r="B7" s="12" t="s">
        <v>27</v>
      </c>
      <c r="C7" s="7" t="s">
        <v>57</v>
      </c>
      <c r="D7" s="7"/>
      <c r="E7" s="7" t="s">
        <v>58</v>
      </c>
      <c r="F7" s="11"/>
      <c r="G7" s="9">
        <v>0</v>
      </c>
      <c r="H7" s="9">
        <v>0</v>
      </c>
      <c r="I7" s="9" t="s">
        <v>59</v>
      </c>
      <c r="J7" s="7" t="s">
        <v>55</v>
      </c>
    </row>
    <row r="8" spans="1:10" ht="27.6" x14ac:dyDescent="0.3">
      <c r="B8" s="12" t="s">
        <v>27</v>
      </c>
      <c r="C8" s="7" t="s">
        <v>52</v>
      </c>
      <c r="D8" s="7" t="s">
        <v>53</v>
      </c>
      <c r="E8" s="7" t="s">
        <v>54</v>
      </c>
      <c r="F8" s="11"/>
      <c r="G8" s="9">
        <v>155409.54300000001</v>
      </c>
      <c r="H8" s="9">
        <f>G8*0.4</f>
        <v>62163.817200000005</v>
      </c>
      <c r="I8" s="9"/>
      <c r="J8" s="7" t="s">
        <v>55</v>
      </c>
    </row>
    <row r="9" spans="1:10" ht="27.6" x14ac:dyDescent="0.3">
      <c r="B9" s="12" t="s">
        <v>35</v>
      </c>
      <c r="C9" s="7" t="s">
        <v>57</v>
      </c>
      <c r="D9" s="7" t="s">
        <v>56</v>
      </c>
      <c r="E9" s="7" t="s">
        <v>54</v>
      </c>
      <c r="F9" s="11"/>
      <c r="G9" s="9">
        <v>25834.733999999993</v>
      </c>
      <c r="H9" s="9">
        <v>25834.733999999993</v>
      </c>
      <c r="I9" s="9" t="s">
        <v>60</v>
      </c>
      <c r="J9" s="7" t="s">
        <v>55</v>
      </c>
    </row>
    <row r="10" spans="1:10" ht="27.6" x14ac:dyDescent="0.3">
      <c r="B10" s="12" t="s">
        <v>35</v>
      </c>
      <c r="C10" s="7" t="s">
        <v>52</v>
      </c>
      <c r="D10" s="7" t="s">
        <v>53</v>
      </c>
      <c r="E10" s="7" t="s">
        <v>54</v>
      </c>
      <c r="F10" s="11"/>
      <c r="G10" s="9">
        <v>199594.48140000002</v>
      </c>
      <c r="H10" s="9">
        <f>G10*0.4</f>
        <v>79837.792560000016</v>
      </c>
      <c r="I10" s="9"/>
      <c r="J10" s="7" t="s">
        <v>55</v>
      </c>
    </row>
    <row r="11" spans="1:10" ht="69" x14ac:dyDescent="0.3">
      <c r="B11" s="12" t="s">
        <v>29</v>
      </c>
      <c r="C11" s="7" t="s">
        <v>57</v>
      </c>
      <c r="D11" s="7" t="s">
        <v>56</v>
      </c>
      <c r="E11" s="7" t="s">
        <v>61</v>
      </c>
      <c r="F11" s="11"/>
      <c r="G11" s="9">
        <v>41841.268999999993</v>
      </c>
      <c r="H11" s="9">
        <f>G11</f>
        <v>41841.268999999993</v>
      </c>
      <c r="I11" s="9" t="s">
        <v>60</v>
      </c>
      <c r="J11" s="7" t="s">
        <v>55</v>
      </c>
    </row>
    <row r="12" spans="1:10" ht="69" x14ac:dyDescent="0.3">
      <c r="B12" s="12" t="s">
        <v>29</v>
      </c>
      <c r="C12" s="7" t="s">
        <v>52</v>
      </c>
      <c r="D12" s="7" t="s">
        <v>56</v>
      </c>
      <c r="E12" s="7" t="s">
        <v>54</v>
      </c>
      <c r="F12" s="11"/>
      <c r="G12" s="9">
        <v>30792.403950795029</v>
      </c>
      <c r="H12" s="9">
        <f>G12*0.4</f>
        <v>12316.961580318013</v>
      </c>
      <c r="I12" s="9"/>
      <c r="J12" s="7" t="s">
        <v>55</v>
      </c>
    </row>
    <row r="13" spans="1:10" x14ac:dyDescent="0.3">
      <c r="B13" s="7" t="s">
        <v>11</v>
      </c>
      <c r="C13" s="7" t="s">
        <v>47</v>
      </c>
      <c r="D13" s="7" t="s">
        <v>62</v>
      </c>
      <c r="E13" s="7" t="s">
        <v>63</v>
      </c>
      <c r="F13" s="8">
        <v>135310.25</v>
      </c>
      <c r="G13" s="9">
        <v>114803.28</v>
      </c>
      <c r="H13" s="9">
        <f>0.8*G13</f>
        <v>91842.624000000011</v>
      </c>
      <c r="I13" s="9" t="s">
        <v>64</v>
      </c>
      <c r="J13" s="7" t="s">
        <v>55</v>
      </c>
    </row>
    <row r="14" spans="1:10" ht="110.4" x14ac:dyDescent="0.3">
      <c r="B14" s="7" t="s">
        <v>17</v>
      </c>
      <c r="C14" s="7" t="s">
        <v>47</v>
      </c>
      <c r="D14" s="7" t="s">
        <v>48</v>
      </c>
      <c r="E14" s="7" t="s">
        <v>49</v>
      </c>
      <c r="F14" s="10">
        <v>112500</v>
      </c>
      <c r="G14" s="9">
        <v>18750</v>
      </c>
      <c r="H14" s="9">
        <v>18750</v>
      </c>
      <c r="I14" s="9" t="s">
        <v>65</v>
      </c>
      <c r="J14" s="7" t="s">
        <v>51</v>
      </c>
    </row>
    <row r="15" spans="1:10" ht="27.6" x14ac:dyDescent="0.3">
      <c r="B15" s="7" t="s">
        <v>13</v>
      </c>
      <c r="C15" s="7" t="s">
        <v>47</v>
      </c>
      <c r="D15" s="7" t="s">
        <v>62</v>
      </c>
      <c r="E15" s="7" t="s">
        <v>63</v>
      </c>
      <c r="F15" s="8">
        <v>305299</v>
      </c>
      <c r="G15" s="9">
        <v>265125</v>
      </c>
      <c r="H15" s="9">
        <f>G15*0.8</f>
        <v>212100</v>
      </c>
      <c r="I15" s="9" t="s">
        <v>66</v>
      </c>
      <c r="J15" s="7" t="s">
        <v>55</v>
      </c>
    </row>
    <row r="16" spans="1:10" ht="55.2" x14ac:dyDescent="0.3">
      <c r="B16" s="7" t="s">
        <v>8</v>
      </c>
      <c r="C16" s="7" t="s">
        <v>47</v>
      </c>
      <c r="D16" s="7" t="s">
        <v>67</v>
      </c>
      <c r="E16" s="7" t="s">
        <v>63</v>
      </c>
      <c r="F16" s="10">
        <v>198427.52000000002</v>
      </c>
      <c r="G16" s="9">
        <v>221232.62</v>
      </c>
      <c r="H16" s="9">
        <f>221232.62*0.8</f>
        <v>176986.09600000002</v>
      </c>
      <c r="I16" s="9" t="s">
        <v>68</v>
      </c>
      <c r="J16" s="7" t="s">
        <v>55</v>
      </c>
    </row>
    <row r="17" spans="2:10" ht="27.6" x14ac:dyDescent="0.3">
      <c r="B17" s="7" t="s">
        <v>25</v>
      </c>
      <c r="C17" s="7" t="s">
        <v>69</v>
      </c>
      <c r="D17" s="7" t="s">
        <v>62</v>
      </c>
      <c r="E17" s="7" t="s">
        <v>54</v>
      </c>
      <c r="F17" s="11">
        <v>835926.41700000002</v>
      </c>
      <c r="G17" s="9">
        <v>25088.092883999994</v>
      </c>
      <c r="H17" s="9">
        <v>25088.092883999994</v>
      </c>
      <c r="I17" s="9"/>
      <c r="J17" s="7" t="s">
        <v>55</v>
      </c>
    </row>
    <row r="18" spans="2:10" ht="110.4" x14ac:dyDescent="0.3">
      <c r="B18" s="7" t="s">
        <v>10</v>
      </c>
      <c r="C18" s="7" t="s">
        <v>47</v>
      </c>
      <c r="D18" s="7" t="s">
        <v>70</v>
      </c>
      <c r="E18" s="7" t="s">
        <v>71</v>
      </c>
      <c r="F18" s="10">
        <v>891250</v>
      </c>
      <c r="G18" s="9">
        <v>172500</v>
      </c>
      <c r="H18" s="9">
        <v>172500</v>
      </c>
      <c r="I18" s="9" t="s">
        <v>72</v>
      </c>
      <c r="J18" s="7" t="s">
        <v>55</v>
      </c>
    </row>
    <row r="19" spans="2:10" ht="110.4" x14ac:dyDescent="0.3">
      <c r="B19" s="7" t="s">
        <v>16</v>
      </c>
      <c r="C19" s="7" t="s">
        <v>47</v>
      </c>
      <c r="D19" s="7" t="s">
        <v>48</v>
      </c>
      <c r="E19" s="7" t="s">
        <v>49</v>
      </c>
      <c r="F19" s="10">
        <v>135625</v>
      </c>
      <c r="G19" s="9">
        <v>26250</v>
      </c>
      <c r="H19" s="9">
        <f>G19</f>
        <v>26250</v>
      </c>
      <c r="I19" s="9" t="s">
        <v>73</v>
      </c>
      <c r="J19" s="7" t="s">
        <v>51</v>
      </c>
    </row>
    <row r="20" spans="2:10" ht="27.6" x14ac:dyDescent="0.3">
      <c r="B20" s="12" t="s">
        <v>12</v>
      </c>
      <c r="C20" s="7" t="s">
        <v>52</v>
      </c>
      <c r="D20" s="7" t="s">
        <v>53</v>
      </c>
      <c r="E20" s="7" t="s">
        <v>54</v>
      </c>
      <c r="F20" s="11"/>
      <c r="G20" s="9">
        <v>91654.324270739991</v>
      </c>
      <c r="H20" s="9">
        <f>G20*0.4</f>
        <v>36661.729708295999</v>
      </c>
      <c r="I20" s="9"/>
      <c r="J20" s="7" t="s">
        <v>55</v>
      </c>
    </row>
    <row r="21" spans="2:10" ht="27.6" x14ac:dyDescent="0.3">
      <c r="B21" s="7" t="s">
        <v>7</v>
      </c>
      <c r="C21" s="7" t="s">
        <v>47</v>
      </c>
      <c r="D21" s="7" t="s">
        <v>62</v>
      </c>
      <c r="E21" s="7" t="s">
        <v>63</v>
      </c>
      <c r="F21" s="10">
        <v>144865.5</v>
      </c>
      <c r="G21" s="9">
        <v>126400.31</v>
      </c>
      <c r="H21" s="9">
        <f>0.8*G21</f>
        <v>101120.24800000001</v>
      </c>
      <c r="I21" s="9" t="s">
        <v>74</v>
      </c>
      <c r="J21" s="7" t="s">
        <v>55</v>
      </c>
    </row>
    <row r="22" spans="2:10" ht="27.6" x14ac:dyDescent="0.3">
      <c r="B22" s="12" t="s">
        <v>34</v>
      </c>
      <c r="C22" s="7" t="s">
        <v>52</v>
      </c>
      <c r="D22" s="7" t="s">
        <v>53</v>
      </c>
      <c r="E22" s="7" t="s">
        <v>54</v>
      </c>
      <c r="F22" s="11"/>
      <c r="G22" s="9">
        <v>103942.8612</v>
      </c>
      <c r="H22" s="9">
        <f>G22*0.4</f>
        <v>41577.144480000003</v>
      </c>
      <c r="I22" s="9"/>
      <c r="J22" s="7" t="s">
        <v>55</v>
      </c>
    </row>
    <row r="23" spans="2:10" ht="27.6" x14ac:dyDescent="0.3">
      <c r="B23" s="12" t="s">
        <v>28</v>
      </c>
      <c r="C23" s="7" t="s">
        <v>57</v>
      </c>
      <c r="D23" s="7" t="s">
        <v>75</v>
      </c>
      <c r="E23" s="7" t="s">
        <v>61</v>
      </c>
      <c r="F23" s="11"/>
      <c r="G23" s="9">
        <f>8475.0494882+33900.2</f>
        <v>42375.249488199996</v>
      </c>
      <c r="H23" s="9">
        <f>G23</f>
        <v>42375.249488199996</v>
      </c>
      <c r="I23" s="9" t="s">
        <v>60</v>
      </c>
      <c r="J23" s="7" t="s">
        <v>55</v>
      </c>
    </row>
    <row r="24" spans="2:10" ht="27.6" x14ac:dyDescent="0.3">
      <c r="B24" s="12" t="s">
        <v>28</v>
      </c>
      <c r="C24" s="7" t="s">
        <v>52</v>
      </c>
      <c r="D24" s="7" t="s">
        <v>53</v>
      </c>
      <c r="E24" s="7" t="s">
        <v>54</v>
      </c>
      <c r="F24" s="11"/>
      <c r="G24" s="9">
        <v>65476.694413620004</v>
      </c>
      <c r="H24" s="9">
        <f>G24*0.4</f>
        <v>26190.677765448003</v>
      </c>
      <c r="I24" s="9"/>
      <c r="J24" s="7" t="s">
        <v>55</v>
      </c>
    </row>
    <row r="25" spans="2:10" ht="27.6" x14ac:dyDescent="0.3">
      <c r="B25" s="12" t="s">
        <v>15</v>
      </c>
      <c r="C25" s="7" t="s">
        <v>52</v>
      </c>
      <c r="D25" s="7" t="s">
        <v>53</v>
      </c>
      <c r="E25" s="7" t="s">
        <v>54</v>
      </c>
      <c r="F25" s="11"/>
      <c r="G25" s="9">
        <v>27844.392600000003</v>
      </c>
      <c r="H25" s="9">
        <f>G25*0.4</f>
        <v>11137.757040000002</v>
      </c>
      <c r="I25" s="9"/>
      <c r="J25" s="7" t="s">
        <v>55</v>
      </c>
    </row>
    <row r="26" spans="2:10" ht="27.6" x14ac:dyDescent="0.3">
      <c r="B26" s="7" t="s">
        <v>23</v>
      </c>
      <c r="C26" s="7" t="s">
        <v>69</v>
      </c>
      <c r="D26" s="7" t="s">
        <v>62</v>
      </c>
      <c r="E26" s="7" t="s">
        <v>54</v>
      </c>
      <c r="F26" s="10">
        <v>219122.3125</v>
      </c>
      <c r="G26" s="9">
        <v>105178.71</v>
      </c>
      <c r="H26" s="9">
        <v>105178.71</v>
      </c>
      <c r="I26" s="9"/>
      <c r="J26" s="7" t="s">
        <v>55</v>
      </c>
    </row>
    <row r="27" spans="2:10" ht="27.6" x14ac:dyDescent="0.3">
      <c r="B27" s="7" t="s">
        <v>24</v>
      </c>
      <c r="C27" s="7" t="s">
        <v>69</v>
      </c>
      <c r="D27" s="7" t="s">
        <v>76</v>
      </c>
      <c r="E27" s="7" t="s">
        <v>77</v>
      </c>
      <c r="F27" s="11">
        <v>91875</v>
      </c>
      <c r="G27" s="9">
        <v>220500</v>
      </c>
      <c r="H27" s="9">
        <f>49000+98000+0.8*73500</f>
        <v>205800</v>
      </c>
      <c r="I27" s="9" t="s">
        <v>78</v>
      </c>
      <c r="J27" s="7" t="s">
        <v>55</v>
      </c>
    </row>
    <row r="28" spans="2:10" ht="27.6" x14ac:dyDescent="0.3">
      <c r="B28" s="7" t="s">
        <v>21</v>
      </c>
      <c r="C28" s="7" t="s">
        <v>69</v>
      </c>
      <c r="D28" s="7" t="s">
        <v>79</v>
      </c>
      <c r="E28" s="7" t="s">
        <v>63</v>
      </c>
      <c r="F28" s="10">
        <v>766564</v>
      </c>
      <c r="G28" s="9">
        <v>648157.30000000005</v>
      </c>
      <c r="H28" s="9">
        <f>370375.6+0.8*277781.7</f>
        <v>592600.96</v>
      </c>
      <c r="I28" s="9" t="s">
        <v>80</v>
      </c>
      <c r="J28" s="7" t="s">
        <v>55</v>
      </c>
    </row>
    <row r="29" spans="2:10" ht="110.4" x14ac:dyDescent="0.3">
      <c r="B29" s="7" t="s">
        <v>5</v>
      </c>
      <c r="C29" s="7" t="s">
        <v>47</v>
      </c>
      <c r="D29" s="7" t="s">
        <v>70</v>
      </c>
      <c r="E29" s="7" t="s">
        <v>81</v>
      </c>
      <c r="F29" s="8">
        <v>329375</v>
      </c>
      <c r="G29" s="9">
        <v>63750</v>
      </c>
      <c r="H29" s="9">
        <v>63750</v>
      </c>
      <c r="I29" s="9" t="s">
        <v>82</v>
      </c>
      <c r="J29" s="7" t="s">
        <v>55</v>
      </c>
    </row>
    <row r="30" spans="2:10" ht="27.6" x14ac:dyDescent="0.3">
      <c r="B30" s="7" t="s">
        <v>26</v>
      </c>
      <c r="C30" s="7" t="s">
        <v>69</v>
      </c>
      <c r="D30" s="7" t="s">
        <v>83</v>
      </c>
      <c r="E30" s="7" t="s">
        <v>77</v>
      </c>
      <c r="F30" s="10">
        <v>164703.38399999999</v>
      </c>
      <c r="G30" s="9">
        <v>219604.51</v>
      </c>
      <c r="H30" s="9">
        <v>219604.51</v>
      </c>
      <c r="I30" s="9" t="s">
        <v>84</v>
      </c>
      <c r="J30" s="7" t="s">
        <v>55</v>
      </c>
    </row>
    <row r="31" spans="2:10" ht="82.8" x14ac:dyDescent="0.3">
      <c r="B31" s="12" t="s">
        <v>19</v>
      </c>
      <c r="C31" s="7" t="s">
        <v>85</v>
      </c>
      <c r="D31" s="7" t="s">
        <v>86</v>
      </c>
      <c r="E31" s="7" t="s">
        <v>87</v>
      </c>
      <c r="F31" s="11"/>
      <c r="G31" s="9">
        <v>184800</v>
      </c>
      <c r="H31" s="9">
        <v>184800</v>
      </c>
      <c r="I31" s="9" t="s">
        <v>88</v>
      </c>
      <c r="J31" s="7" t="s">
        <v>51</v>
      </c>
    </row>
    <row r="32" spans="2:10" x14ac:dyDescent="0.3">
      <c r="B32" s="7" t="s">
        <v>9</v>
      </c>
      <c r="C32" s="7" t="s">
        <v>47</v>
      </c>
      <c r="D32" s="7" t="s">
        <v>62</v>
      </c>
      <c r="E32" s="7" t="s">
        <v>61</v>
      </c>
      <c r="F32" s="10"/>
      <c r="G32" s="9">
        <v>27843.75</v>
      </c>
      <c r="H32" s="9">
        <v>27843.75</v>
      </c>
      <c r="I32" s="9" t="s">
        <v>84</v>
      </c>
      <c r="J32" s="7"/>
    </row>
    <row r="33" spans="2:10" ht="41.4" x14ac:dyDescent="0.3">
      <c r="B33" s="12" t="s">
        <v>20</v>
      </c>
      <c r="C33" s="7" t="s">
        <v>85</v>
      </c>
      <c r="D33" s="7" t="s">
        <v>83</v>
      </c>
      <c r="E33" s="7" t="s">
        <v>89</v>
      </c>
      <c r="F33" s="11"/>
      <c r="G33" s="9">
        <v>74962.350000000006</v>
      </c>
      <c r="H33" s="9">
        <f>G33*0.8</f>
        <v>59969.880000000005</v>
      </c>
      <c r="I33" s="9" t="s">
        <v>90</v>
      </c>
      <c r="J33" s="7" t="s">
        <v>55</v>
      </c>
    </row>
    <row r="34" spans="2:10" x14ac:dyDescent="0.3">
      <c r="B34" s="12" t="s">
        <v>30</v>
      </c>
      <c r="C34" s="7" t="s">
        <v>91</v>
      </c>
      <c r="D34" s="7" t="s">
        <v>92</v>
      </c>
      <c r="E34" s="7" t="s">
        <v>58</v>
      </c>
      <c r="F34" s="11"/>
      <c r="G34" s="9">
        <v>106584</v>
      </c>
      <c r="H34" s="9">
        <f>+G34*0.4</f>
        <v>42633.600000000006</v>
      </c>
      <c r="I34" s="9"/>
      <c r="J34" s="7" t="s">
        <v>93</v>
      </c>
    </row>
    <row r="35" spans="2:10" ht="41.4" x14ac:dyDescent="0.3">
      <c r="B35" s="12" t="s">
        <v>31</v>
      </c>
      <c r="C35" s="7" t="s">
        <v>91</v>
      </c>
      <c r="D35" s="7" t="s">
        <v>92</v>
      </c>
      <c r="E35" s="7" t="s">
        <v>58</v>
      </c>
      <c r="F35" s="11"/>
      <c r="G35" s="9">
        <v>127155.35999999999</v>
      </c>
      <c r="H35" s="9">
        <f>+G35*0.4</f>
        <v>50862.144</v>
      </c>
      <c r="I35" s="9"/>
      <c r="J35" s="7" t="s">
        <v>93</v>
      </c>
    </row>
    <row r="36" spans="2:10" ht="41.4" x14ac:dyDescent="0.3">
      <c r="B36" s="12" t="s">
        <v>3</v>
      </c>
      <c r="C36" s="7" t="s">
        <v>94</v>
      </c>
      <c r="D36" s="7"/>
      <c r="E36" s="7"/>
      <c r="F36" s="11"/>
      <c r="G36" s="9">
        <v>835926.42</v>
      </c>
      <c r="H36" s="9">
        <f>0.8*G36</f>
        <v>668741.13600000006</v>
      </c>
      <c r="I36" s="9" t="s">
        <v>95</v>
      </c>
      <c r="J36" s="7" t="s">
        <v>55</v>
      </c>
    </row>
    <row r="37" spans="2:10" ht="27.6" x14ac:dyDescent="0.3">
      <c r="B37" s="7" t="s">
        <v>4</v>
      </c>
      <c r="C37" s="7" t="s">
        <v>57</v>
      </c>
      <c r="D37" s="7" t="s">
        <v>96</v>
      </c>
      <c r="E37" s="7" t="s">
        <v>63</v>
      </c>
      <c r="F37" s="10">
        <v>70978</v>
      </c>
      <c r="G37" s="9">
        <v>134858.6</v>
      </c>
      <c r="H37" s="9">
        <f>G37</f>
        <v>134858.6</v>
      </c>
      <c r="I37" s="9" t="s">
        <v>97</v>
      </c>
      <c r="J37" s="7" t="s">
        <v>55</v>
      </c>
    </row>
    <row r="38" spans="2:10" ht="27.6" x14ac:dyDescent="0.3">
      <c r="B38" s="7" t="s">
        <v>4</v>
      </c>
      <c r="C38" s="7" t="s">
        <v>98</v>
      </c>
      <c r="D38" s="7" t="s">
        <v>96</v>
      </c>
      <c r="E38" s="7" t="s">
        <v>63</v>
      </c>
      <c r="F38" s="10"/>
      <c r="G38" s="9">
        <v>177343.52</v>
      </c>
      <c r="H38" s="9">
        <f>G38*0.8</f>
        <v>141874.81599999999</v>
      </c>
      <c r="I38" s="9" t="s">
        <v>99</v>
      </c>
      <c r="J38" s="7"/>
    </row>
    <row r="39" spans="2:10" ht="110.4" x14ac:dyDescent="0.3">
      <c r="B39" s="7" t="s">
        <v>18</v>
      </c>
      <c r="C39" s="7" t="s">
        <v>47</v>
      </c>
      <c r="D39" s="7" t="s">
        <v>48</v>
      </c>
      <c r="E39" s="7" t="s">
        <v>77</v>
      </c>
      <c r="F39" s="8">
        <v>253235.74999999997</v>
      </c>
      <c r="G39" s="9">
        <v>49013.37</v>
      </c>
      <c r="H39" s="9">
        <v>49013.37</v>
      </c>
      <c r="I39" s="9" t="s">
        <v>100</v>
      </c>
      <c r="J39" s="7" t="s">
        <v>51</v>
      </c>
    </row>
    <row r="40" spans="2:10" x14ac:dyDescent="0.3">
      <c r="B40" s="18" t="s">
        <v>101</v>
      </c>
      <c r="C40" s="18"/>
      <c r="D40" s="18"/>
      <c r="E40" s="18"/>
      <c r="F40" s="19">
        <f>+SUM(F3:F21)</f>
        <v>3080828.6869999999</v>
      </c>
      <c r="G40" s="19">
        <f>+SUM(G3:G39)</f>
        <v>4909228.4449473536</v>
      </c>
      <c r="H40" s="19">
        <f>+SUM(H3:H39)</f>
        <v>3860909.7892022617</v>
      </c>
      <c r="I40" s="19"/>
      <c r="J40" s="18"/>
    </row>
    <row r="41" spans="2:10" s="13" customFormat="1" ht="27.6" x14ac:dyDescent="0.3">
      <c r="B41" s="6" t="s">
        <v>22</v>
      </c>
      <c r="C41" s="6" t="s">
        <v>69</v>
      </c>
      <c r="D41" s="6" t="s">
        <v>102</v>
      </c>
      <c r="E41" s="6" t="s">
        <v>77</v>
      </c>
      <c r="F41" s="17">
        <v>280000</v>
      </c>
      <c r="G41" s="20">
        <f>56000+112000</f>
        <v>168000</v>
      </c>
      <c r="H41" s="20">
        <f>56000+112000*0.8</f>
        <v>145600</v>
      </c>
      <c r="I41" s="20" t="s">
        <v>103</v>
      </c>
      <c r="J41" s="6" t="s">
        <v>93</v>
      </c>
    </row>
    <row r="43" spans="2:10" x14ac:dyDescent="0.3">
      <c r="B43" s="6" t="s">
        <v>93</v>
      </c>
      <c r="E43" s="6" t="s">
        <v>93</v>
      </c>
      <c r="F43" s="14">
        <f>+SUMIF($J$4:$J$23,E43,$F$4:$F$23)</f>
        <v>0</v>
      </c>
      <c r="G43" s="14">
        <f>+SUMIF($J$4:$J$23,F43,$G$4:$G$23)</f>
        <v>0</v>
      </c>
      <c r="H43" s="14"/>
      <c r="I43" s="14"/>
    </row>
    <row r="44" spans="2:10" x14ac:dyDescent="0.3">
      <c r="B44" s="6" t="s">
        <v>55</v>
      </c>
      <c r="E44" s="6" t="s">
        <v>55</v>
      </c>
      <c r="F44" s="14">
        <f>+SUMIF($J$4:$J$23,E44,$F$4:$F$23)</f>
        <v>2511078.6869999999</v>
      </c>
      <c r="G44" s="14">
        <f>+SUMIF($J$4:$J$23,F44,$G$4:$G$23)</f>
        <v>0</v>
      </c>
      <c r="H44" s="14"/>
      <c r="I44" s="14"/>
    </row>
    <row r="45" spans="2:10" ht="14.4" thickBot="1" x14ac:dyDescent="0.35">
      <c r="B45" s="6" t="s">
        <v>51</v>
      </c>
      <c r="E45" s="6" t="s">
        <v>51</v>
      </c>
      <c r="F45" s="14">
        <f>+SUMIF($J$4:$J$23,E45,$F$4:$F$23)</f>
        <v>569750</v>
      </c>
      <c r="G45" s="14">
        <f>+SUMIF($J$4:$J$23,F45,$G$4:$G$23)</f>
        <v>0</v>
      </c>
      <c r="H45" s="14"/>
      <c r="I45" s="14"/>
    </row>
    <row r="46" spans="2:10" ht="14.4" thickTop="1" x14ac:dyDescent="0.3">
      <c r="E46" s="3" t="s">
        <v>104</v>
      </c>
      <c r="F46" s="15">
        <f>+F45+F44+F43</f>
        <v>3080828.6869999999</v>
      </c>
      <c r="G46" s="15">
        <f>+G45+G44+G43</f>
        <v>0</v>
      </c>
      <c r="H46" s="16"/>
      <c r="I46" s="16"/>
    </row>
    <row r="61" spans="1:10" s="17" customFormat="1" x14ac:dyDescent="0.3">
      <c r="A61" s="6"/>
      <c r="B61" s="6"/>
      <c r="C61" s="6"/>
      <c r="D61" s="6"/>
      <c r="E61" s="6"/>
      <c r="J61" s="6"/>
    </row>
    <row r="62" spans="1:10" s="17" customFormat="1" x14ac:dyDescent="0.3">
      <c r="A62" s="6"/>
      <c r="B62" s="6"/>
      <c r="C62" s="6"/>
      <c r="D62" s="6"/>
      <c r="E62" s="6"/>
      <c r="J62" s="6"/>
    </row>
    <row r="63" spans="1:10" s="17" customFormat="1" x14ac:dyDescent="0.3">
      <c r="A63" s="6"/>
      <c r="B63" s="6"/>
      <c r="C63" s="6"/>
      <c r="D63" s="6"/>
      <c r="E63" s="6"/>
      <c r="J63" s="6"/>
    </row>
    <row r="64" spans="1:10" s="17" customFormat="1" x14ac:dyDescent="0.3">
      <c r="A64" s="6"/>
      <c r="B64" s="6"/>
      <c r="C64" s="6"/>
      <c r="D64" s="6"/>
      <c r="E64" s="6"/>
      <c r="J64" s="6"/>
    </row>
  </sheetData>
  <autoFilter ref="B3:J41" xr:uid="{32CD34E6-48B3-4F66-AEFB-33EDBF09919E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D7AC3AECEF7A44AE93A1F0AAE3FAB5" ma:contentTypeVersion="17" ma:contentTypeDescription="Create a new document." ma:contentTypeScope="" ma:versionID="574b1260690a151fb6ab1862a05eb722">
  <xsd:schema xmlns:xsd="http://www.w3.org/2001/XMLSchema" xmlns:xs="http://www.w3.org/2001/XMLSchema" xmlns:p="http://schemas.microsoft.com/office/2006/metadata/properties" xmlns:ns2="4334ac85-6a73-4ade-b5d8-1b374d76201b" xmlns:ns3="a9a30984-74e5-4720-b5d5-ac2ff9b2352c" targetNamespace="http://schemas.microsoft.com/office/2006/metadata/properties" ma:root="true" ma:fieldsID="878750206635c8f8d8b5b3601bd10cb2" ns2:_="" ns3:_="">
    <xsd:import namespace="4334ac85-6a73-4ade-b5d8-1b374d76201b"/>
    <xsd:import namespace="a9a30984-74e5-4720-b5d5-ac2ff9b23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4ac85-6a73-4ade-b5d8-1b374d762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44a7f4c-c056-4b05-a418-f1f74393aa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30984-74e5-4720-b5d5-ac2ff9b235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db2632-eb1a-4cc1-8cef-a207e8e082da}" ma:internalName="TaxCatchAll" ma:showField="CatchAllData" ma:web="a9a30984-74e5-4720-b5d5-ac2ff9b235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4ac85-6a73-4ade-b5d8-1b374d76201b">
      <Terms xmlns="http://schemas.microsoft.com/office/infopath/2007/PartnerControls"/>
    </lcf76f155ced4ddcb4097134ff3c332f>
    <TaxCatchAll xmlns="a9a30984-74e5-4720-b5d5-ac2ff9b2352c" xsi:nil="true"/>
    <SharedWithUsers xmlns="a9a30984-74e5-4720-b5d5-ac2ff9b2352c">
      <UserInfo>
        <DisplayName>Emanuela Ceriotti</DisplayName>
        <AccountId>121</AccountId>
        <AccountType/>
      </UserInfo>
      <UserInfo>
        <DisplayName>Cecilia Bosaglia</DisplayName>
        <AccountId>86</AccountId>
        <AccountType/>
      </UserInfo>
      <UserInfo>
        <DisplayName>Luis Gonzalez</DisplayName>
        <AccountId>116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098F9B8-251E-4141-AD86-C612C1BC2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4ac85-6a73-4ade-b5d8-1b374d76201b"/>
    <ds:schemaRef ds:uri="a9a30984-74e5-4720-b5d5-ac2ff9b23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A93FDC-23A2-4EAD-8EE9-D39BFE75C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3B83D-6C59-4B24-B459-3C69AD9AB725}">
  <ds:schemaRefs>
    <ds:schemaRef ds:uri="http://schemas.microsoft.com/office/2006/metadata/properties"/>
    <ds:schemaRef ds:uri="http://schemas.microsoft.com/office/infopath/2007/PartnerControls"/>
    <ds:schemaRef ds:uri="4334ac85-6a73-4ade-b5d8-1b374d76201b"/>
    <ds:schemaRef ds:uri="a9a30984-74e5-4720-b5d5-ac2ff9b235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Recap contributi</vt:lpstr>
      <vt:lpstr>BDG 2023 CASH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Citroni</dc:creator>
  <cp:keywords/>
  <dc:description/>
  <cp:lastModifiedBy>Cecilia Bosaglia</cp:lastModifiedBy>
  <cp:revision/>
  <dcterms:created xsi:type="dcterms:W3CDTF">2022-09-02T10:14:03Z</dcterms:created>
  <dcterms:modified xsi:type="dcterms:W3CDTF">2025-06-12T07:23:24Z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0x0101009BD7AC3AECEF7A44AE93A1F0AAE3FAB5</vt:lpwstr>
  </property>
  <property fmtid="{D5CDD505-2E9C-101B-9397-08002B2CF9AE}" pid="3" name="MediaServiceImageTags">
    <vt:lpwstr/>
  </property>
</Properties>
</file>